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E:\Documents\hospital san antonio\HOSPITAL 2019\Publicaciones web\"/>
    </mc:Choice>
  </mc:AlternateContent>
  <xr:revisionPtr revIDLastSave="0" documentId="8_{E0E77C7C-1479-4D3A-8E79-7AF9FADB2D23}" xr6:coauthVersionLast="43" xr6:coauthVersionMax="43" xr10:uidLastSave="{00000000-0000-0000-0000-000000000000}"/>
  <bookViews>
    <workbookView xWindow="-120" yWindow="-120" windowWidth="20730" windowHeight="11160" xr2:uid="{00000000-000D-0000-FFFF-FFFF00000000}"/>
  </bookViews>
  <sheets>
    <sheet name="Hoja1" sheetId="1" r:id="rId1"/>
    <sheet name="Hoja2" sheetId="2" r:id="rId2"/>
  </sheets>
  <definedNames>
    <definedName name="_xlnm._FilterDatabase" localSheetId="0" hidden="1">Hoja1!$A$17:$L$699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352" i="1" l="1"/>
  <c r="H315" i="1"/>
  <c r="H274" i="1"/>
  <c r="H252" i="1"/>
  <c r="H248" i="1"/>
  <c r="H235" i="1"/>
  <c r="H232" i="1"/>
  <c r="H228" i="1"/>
  <c r="H226" i="1"/>
  <c r="H211" i="1"/>
  <c r="H684" i="1"/>
  <c r="H683" i="1"/>
  <c r="H681" i="1"/>
  <c r="H673" i="1"/>
  <c r="H667" i="1"/>
  <c r="H659" i="1"/>
  <c r="H652" i="1"/>
  <c r="H647" i="1"/>
  <c r="H639" i="1"/>
  <c r="H636" i="1"/>
  <c r="H698" i="1"/>
  <c r="H82" i="1"/>
  <c r="H92" i="1"/>
  <c r="H52" i="1"/>
  <c r="H46" i="1"/>
  <c r="H84" i="1"/>
  <c r="H63" i="1"/>
  <c r="H62" i="1"/>
  <c r="H64" i="1"/>
  <c r="H69" i="1"/>
  <c r="H68" i="1"/>
  <c r="H61" i="1"/>
  <c r="H42" i="1"/>
  <c r="H29" i="1"/>
  <c r="H57" i="1"/>
  <c r="H24" i="1"/>
  <c r="H56" i="1"/>
  <c r="H59" i="1"/>
  <c r="H58" i="1"/>
  <c r="H55" i="1"/>
  <c r="H54" i="1"/>
  <c r="H49" i="1"/>
  <c r="H45" i="1"/>
  <c r="H40" i="1"/>
  <c r="H41" i="1"/>
  <c r="H39" i="1"/>
  <c r="H48" i="1"/>
  <c r="H47" i="1"/>
  <c r="H50" i="1"/>
  <c r="H36" i="1"/>
  <c r="H53" i="1"/>
  <c r="H51" i="1"/>
  <c r="H38" i="1"/>
  <c r="I105" i="1"/>
  <c r="I99" i="1"/>
  <c r="I100" i="1"/>
  <c r="I101" i="1"/>
  <c r="I104" i="1"/>
  <c r="I103" i="1" l="1"/>
  <c r="I31" i="1" l="1"/>
  <c r="H31" i="1"/>
  <c r="H44" i="1"/>
  <c r="H67" i="1"/>
  <c r="H187" i="1"/>
  <c r="H197" i="1"/>
  <c r="H91" i="1"/>
  <c r="H90" i="1"/>
  <c r="H87" i="1"/>
  <c r="H85" i="1"/>
  <c r="H83" i="1"/>
  <c r="H81" i="1"/>
  <c r="H80" i="1"/>
  <c r="H79" i="1"/>
  <c r="H78" i="1"/>
  <c r="H77" i="1"/>
  <c r="H76" i="1"/>
  <c r="H75" i="1"/>
  <c r="H74" i="1"/>
  <c r="H73" i="1"/>
  <c r="H72" i="1"/>
  <c r="H71" i="1"/>
  <c r="H696" i="1" l="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102"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39" i="1"/>
  <c r="I40" i="1"/>
  <c r="I41" i="1"/>
  <c r="I42" i="1"/>
  <c r="I43" i="1"/>
  <c r="I44" i="1"/>
  <c r="I3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Aura Pilar Balcero Castañeda</author>
  </authors>
  <commentList>
    <comment ref="C344" authorId="0" shapeId="0" xr:uid="{00000000-0006-0000-0000-000001000000}">
      <text>
        <r>
          <rPr>
            <b/>
            <sz val="9"/>
            <color indexed="81"/>
            <rFont val="Tahoma"/>
            <family val="2"/>
          </rPr>
          <t>Aura Pilar Balcero Castañeda: devolucion Oc la Economia</t>
        </r>
        <r>
          <rPr>
            <sz val="9"/>
            <color indexed="81"/>
            <rFont val="Tahoma"/>
            <family val="2"/>
          </rPr>
          <t xml:space="preserve">
</t>
        </r>
      </text>
    </comment>
    <comment ref="C390" authorId="0" shapeId="0" xr:uid="{00000000-0006-0000-0000-000002000000}">
      <text>
        <r>
          <rPr>
            <b/>
            <sz val="9"/>
            <color indexed="81"/>
            <rFont val="Tahoma"/>
            <family val="2"/>
          </rPr>
          <t>Aura Pilar Balcero Castañeda:</t>
        </r>
        <r>
          <rPr>
            <sz val="9"/>
            <color indexed="81"/>
            <rFont val="Tahoma"/>
            <family val="2"/>
          </rPr>
          <t xml:space="preserve">
VENTILAN
</t>
        </r>
      </text>
    </comment>
    <comment ref="C547" authorId="0" shapeId="0" xr:uid="{00000000-0006-0000-0000-000003000000}">
      <text>
        <r>
          <rPr>
            <b/>
            <sz val="9"/>
            <color indexed="81"/>
            <rFont val="Tahoma"/>
            <family val="2"/>
          </rPr>
          <t>Aura Pilar Balcero Castañeda:</t>
        </r>
        <r>
          <rPr>
            <sz val="9"/>
            <color indexed="81"/>
            <rFont val="Tahoma"/>
            <family val="2"/>
          </rPr>
          <t xml:space="preserve">
20 nov. Se entrega 1 sonda foley 20 recibe Rocio Avellaneda.</t>
        </r>
      </text>
    </comment>
  </commentList>
</comments>
</file>

<file path=xl/sharedStrings.xml><?xml version="1.0" encoding="utf-8"?>
<sst xmlns="http://schemas.openxmlformats.org/spreadsheetml/2006/main" count="4813" uniqueCount="735">
  <si>
    <t>JABON DETERGENTE EN POLVO</t>
  </si>
  <si>
    <t>JABON REY</t>
  </si>
  <si>
    <t>AMBIENTADOR SPRAY</t>
  </si>
  <si>
    <t>PAPEL HIGIENICO</t>
  </si>
  <si>
    <t>SERVILLETAS</t>
  </si>
  <si>
    <t xml:space="preserve">TOALLA ABSORBENTE </t>
  </si>
  <si>
    <t>ESPONJILLA SABRA</t>
  </si>
  <si>
    <t>ESPONJILLA MATRIX</t>
  </si>
  <si>
    <t>PAPEL VINILPEL</t>
  </si>
  <si>
    <t xml:space="preserve">TRAPERO GRANDE REDONDO REF: 800 INDUSTRIAL </t>
  </si>
  <si>
    <t>GUANTES PARA ASEO No. 8 CAL 35</t>
  </si>
  <si>
    <t>VARSOL</t>
  </si>
  <si>
    <t>BOLSA  PARA BASURA VERDE 60*60</t>
  </si>
  <si>
    <t>BOLSA  PARA BASURA ROJA 60*60</t>
  </si>
  <si>
    <t>BOLSA  PARA BASURA GRIS 60*60</t>
  </si>
  <si>
    <t>BOLSA  PARA BASURA VERDE 90*1.20 CM</t>
  </si>
  <si>
    <t>BOLSA  PARA BASURA ROJA 90*1.20 CM</t>
  </si>
  <si>
    <t>BOLSA  PARA BASURA GRIS 90*1.20 CM</t>
  </si>
  <si>
    <t xml:space="preserve">GUANTES PARA ASEO INDUSTRIAL LARGO No. 8 CAL 35 </t>
  </si>
  <si>
    <t>LIMPIAVIDRIOS</t>
  </si>
  <si>
    <t>MONOGAFAS</t>
  </si>
  <si>
    <t>PAPEL ALUMINIO</t>
  </si>
  <si>
    <t>CERA LIQUIDA X 3000</t>
  </si>
  <si>
    <t>FABULOSO X 4000 2000</t>
  </si>
  <si>
    <t>TOALLAS DE MANO</t>
  </si>
  <si>
    <t xml:space="preserve">HIPOCLORITO DE SODIO AL 13% Y 15% </t>
  </si>
  <si>
    <t>RESMA TAMAÑO CARTA</t>
  </si>
  <si>
    <t>RESMA TAMAÑO OFICIO</t>
  </si>
  <si>
    <t xml:space="preserve">FOLDER BLANCO </t>
  </si>
  <si>
    <t>GANCHO LEGAJADORPLASTICO</t>
  </si>
  <si>
    <t>PLANILLERO OFICIO MADERA FABRIFOLDER</t>
  </si>
  <si>
    <t>LIBRO DE ACTAS 300 FOLIOS</t>
  </si>
  <si>
    <t>CINTA PEGANTE ANCHA 48*100 SIPEGA</t>
  </si>
  <si>
    <t>MARCADOR SHARPIE NEGRO * 12</t>
  </si>
  <si>
    <t>MARCADOR PERMANENTE SURTIDOS</t>
  </si>
  <si>
    <t>BORRADOR DE NATA</t>
  </si>
  <si>
    <t>CD PRINCO* 50</t>
  </si>
  <si>
    <t>CINTA ENMARCARAR 24* 25 TESA</t>
  </si>
  <si>
    <t>RESALTADOR COLORES SURTIDOS * 12</t>
  </si>
  <si>
    <t>CORRECTOR LAPIZ</t>
  </si>
  <si>
    <t>GANCHOS PARA COSEDORA COBRIZADO</t>
  </si>
  <si>
    <t>COSEDORA</t>
  </si>
  <si>
    <t>LAPIZ NEGRO FABER CASTEL</t>
  </si>
  <si>
    <t>ESFERO NEGRO BIC</t>
  </si>
  <si>
    <t>DVD PRINCO</t>
  </si>
  <si>
    <t>GANCHO CLIP MARIPOSA</t>
  </si>
  <si>
    <t>CLIPS</t>
  </si>
  <si>
    <t>LIBRO DE ACTAS 200 FOLIOS</t>
  </si>
  <si>
    <t>MARCADOR BORRABLE</t>
  </si>
  <si>
    <t>MEMORIA USB 8 GB</t>
  </si>
  <si>
    <t>PEGASTICK</t>
  </si>
  <si>
    <t>PERFORADORA RANK 1040</t>
  </si>
  <si>
    <t>PILAS AA TIRA PANASONIC</t>
  </si>
  <si>
    <t>PILAS AAA TIRA PANSONIC</t>
  </si>
  <si>
    <t>REGLA 30 CMS</t>
  </si>
  <si>
    <t>SACAGANCHOS</t>
  </si>
  <si>
    <t>SOBRE MANILA OFICIO</t>
  </si>
  <si>
    <t>TAJALAPIZ METALICO</t>
  </si>
  <si>
    <t>TINTA PARA SELLOS</t>
  </si>
  <si>
    <t>BOLSILLOS PARA HOJAS</t>
  </si>
  <si>
    <t>LIBRO DE CONTABILIDAD</t>
  </si>
  <si>
    <t>TIJERA OFICINA GRANDE</t>
  </si>
  <si>
    <t>CINTA PEGANTE 12*40 SOCO</t>
  </si>
  <si>
    <t>MENAJE</t>
  </si>
  <si>
    <t>CAJA MENOR</t>
  </si>
  <si>
    <t>OTROS</t>
  </si>
  <si>
    <t>VASOS</t>
  </si>
  <si>
    <t>GAS COCINA</t>
  </si>
  <si>
    <t>COMBUSTIBLE</t>
  </si>
  <si>
    <t>MANTENIMIENTO ESPECIALIZADO EQUIPOS RAYOS X</t>
  </si>
  <si>
    <t>Mano de obra para la infraestructura por mantenimiento preventivo</t>
  </si>
  <si>
    <t>Mano de obra para la infraestructura por mantenimiento correctivo</t>
  </si>
  <si>
    <t>AUX. MANTENIMIENTO INFRAESTRUCTURA</t>
  </si>
  <si>
    <t>Mano de obra para los vehiculos por mantenimiento preventivo.</t>
  </si>
  <si>
    <t>Mano de obra para los vehiculos por mantenimiento correctivo.</t>
  </si>
  <si>
    <t>SISTEMAS</t>
  </si>
  <si>
    <t>SOAT</t>
  </si>
  <si>
    <t xml:space="preserve">TODO RIESGO </t>
  </si>
  <si>
    <t>MULTIRIESGO</t>
  </si>
  <si>
    <t>MATERIAL IMPRESOS</t>
  </si>
  <si>
    <t>FOTOCOPIAS</t>
  </si>
  <si>
    <t xml:space="preserve">CARNETIZACION FUNCIONARIOS </t>
  </si>
  <si>
    <t>BATAS DESECHABLES ODONTOLOGICAS</t>
  </si>
  <si>
    <t>BATAS DESECHABLES MEDICO</t>
  </si>
  <si>
    <t>GUANTES INDUSTRIALES DE CARNAZA</t>
  </si>
  <si>
    <t>TAPABOCAS DESECHABLES  X CAJAS</t>
  </si>
  <si>
    <t>BOTAS DE CAUCHO</t>
  </si>
  <si>
    <t>DELANTALES DE CAUCHO</t>
  </si>
  <si>
    <t>GUARDIANES</t>
  </si>
  <si>
    <t>RECIPIENTES PARA RESIDUOS</t>
  </si>
  <si>
    <t>SEÑALIZACIONES</t>
  </si>
  <si>
    <t>CHALECOS BRIGADISTAS</t>
  </si>
  <si>
    <t xml:space="preserve">AcetaminofénFco150 mg/ 5 mL </t>
  </si>
  <si>
    <t>AcetaminofénTab500 mg</t>
  </si>
  <si>
    <t>Acetil salicílico ácidoTab100 mg</t>
  </si>
  <si>
    <t>AlbendazolFco100 mg / 5 mL (2%)</t>
  </si>
  <si>
    <t>AlbendazolTab200 mg</t>
  </si>
  <si>
    <t>Aluminio hidróx + Mg hidróx con ó sin SimeticonaFco2-6%+1-4%</t>
  </si>
  <si>
    <t>Aluminio hidróxidoFco6%</t>
  </si>
  <si>
    <t>AminofilinaAmp240 mg / 10 mL</t>
  </si>
  <si>
    <t>Amiodarona clorhidrato Tab 200 mg</t>
  </si>
  <si>
    <t>Amiodarona clorhidratoFco - Vial150 mg</t>
  </si>
  <si>
    <t>Amitriptilina clorhidratoTab25 mg</t>
  </si>
  <si>
    <t>Amlodipino Tab5 mg</t>
  </si>
  <si>
    <t>AmoxicilinaFco250 mg / 5 mL de base (5%)</t>
  </si>
  <si>
    <t>AmoxicilinaTab ó cap500 mg de base</t>
  </si>
  <si>
    <t>Ampicilina ( sódica)Fco - Vial1 g de base</t>
  </si>
  <si>
    <t>Ampicilina ( sódica)Fco - Vial500mg de base</t>
  </si>
  <si>
    <t>Ampicilina anhidra ó trihidratoFco250 mg / 5 mL (5%)</t>
  </si>
  <si>
    <t>Ampicilina anhidra ó trihidratoTab ó cap500 mg</t>
  </si>
  <si>
    <t>Ampicilina sódica +Sulbactam sódicoFco - Vial1 g + 0,5 g</t>
  </si>
  <si>
    <t>Ascórbico ácidoFco Got.100 mg / mL</t>
  </si>
  <si>
    <t>Ascórbico ácidoTab500 mg</t>
  </si>
  <si>
    <t>AtorvastatinaTab o Cap 20 mg</t>
  </si>
  <si>
    <t>AtorvastatinaTab o Cap 40 mg</t>
  </si>
  <si>
    <t>Atropina sulfatoAmp1 mg / mL (1%)</t>
  </si>
  <si>
    <t>Beclometasona dipropionatoFco inh.250 mcg / dosis</t>
  </si>
  <si>
    <t>Beclometasona dipropionatoFco inh.50 mcg / dosis</t>
  </si>
  <si>
    <t>Betametasona (fosfato disódico)Amp4 mg / mL de base</t>
  </si>
  <si>
    <t>BetametasonaTub0,05%</t>
  </si>
  <si>
    <t>Betametil digoxinaAmp0,2 mg / 2 mL</t>
  </si>
  <si>
    <t>BisacodiloTab5 mg</t>
  </si>
  <si>
    <t>Calcio carbonato+Vitamina D Tab 600mg/200UI</t>
  </si>
  <si>
    <t>Calcio carbonatoTab600 mg</t>
  </si>
  <si>
    <t>Calcio gluconatoAmp10%</t>
  </si>
  <si>
    <t>CalcitriolCap0,25 mcg</t>
  </si>
  <si>
    <t>CaptoprilTab25 mg</t>
  </si>
  <si>
    <t>CaptoprilTab50 mg</t>
  </si>
  <si>
    <t>CarbamazepinaTab200 mg</t>
  </si>
  <si>
    <t>Carbón activado Liquido 50g</t>
  </si>
  <si>
    <t>Carvedilol Tab 12,5mg</t>
  </si>
  <si>
    <t>CefalexinaFco250 mg / 5 mL(5%)</t>
  </si>
  <si>
    <t>CefalexinaTab ó cap500 mg</t>
  </si>
  <si>
    <t>CefalotinaFco - Vial1 g</t>
  </si>
  <si>
    <t>Cipionato de Estradiol + Acetato de Medroxiprogesterona Amp 25mg/5mg</t>
  </si>
  <si>
    <t>Ciprofloxacina (clorhidrato)Amp100 mg /10 mL de base</t>
  </si>
  <si>
    <t>Ciprofloxacina (clorhidrato)Tab500 mg de base</t>
  </si>
  <si>
    <t>Clindamicina (fosfato)Amp15% de base 600mg</t>
  </si>
  <si>
    <t>Clonidina Tab 0.150 mg</t>
  </si>
  <si>
    <t>Clopidogrel Tab 75 mg</t>
  </si>
  <si>
    <t>ClorfeniraminaFco2 mg / 5 mL</t>
  </si>
  <si>
    <t>Cloroquina (difosfato ó sulfato)Tab ó cap150 mg de base</t>
  </si>
  <si>
    <t>Clotrimazol Vag Tub1% + aplicadores</t>
  </si>
  <si>
    <t>ClotrimazolOv ó Tab100 mg</t>
  </si>
  <si>
    <t>ClotrimazolTub1%</t>
  </si>
  <si>
    <t>ColchicinaTab0,5  mg</t>
  </si>
  <si>
    <t>Colistina+Corticoide+NeomicinaFco Got0,15%+0,05%+ 0,5%</t>
  </si>
  <si>
    <t>Corticoide+Neomicina+PolimixinaFco Got0,1%+0,35%+6000U.I/mL</t>
  </si>
  <si>
    <t xml:space="preserve">Cromoglicato de sodioFco Got Nasal 20 mg / mL (2%) </t>
  </si>
  <si>
    <t>Cromoglicato de sodioFco Got Nasal 40 mg / mL (4%)</t>
  </si>
  <si>
    <t>Cromoglicato de sodioFco Got Oftalmica 20 mg / mL (2%)</t>
  </si>
  <si>
    <t>Cromoglicato de sodioFco Got Oftalmica 40 mg / mL (4%)</t>
  </si>
  <si>
    <t>Dexametasona (acetato)Amp8 mg / mL de base</t>
  </si>
  <si>
    <t>Dexametasona (fosfato)Amp4 mg / mL de base</t>
  </si>
  <si>
    <t>Dextrosa en agua destiladaFco ó bol 10% 500ml</t>
  </si>
  <si>
    <t>Dextrosa en agua destiladaFco ó bol5% 500ml</t>
  </si>
  <si>
    <t>DiazepamAmp10 mg / 2 mL</t>
  </si>
  <si>
    <t>Diclofenaco sódicoAmp75 mg / 3 mL</t>
  </si>
  <si>
    <t>Diclofenaco sódicoTab50 mg</t>
  </si>
  <si>
    <t>DicloxacilinaCap500  mg</t>
  </si>
  <si>
    <t>DicloxacilinaFco250 mg / 5 mL (5%)</t>
  </si>
  <si>
    <t>Difenhidramina Jarabe 12,5mg/5ml</t>
  </si>
  <si>
    <t>Difenhidramina Tab 50mg</t>
  </si>
  <si>
    <t>Digoxina (sustituible por betametildigoxina)Fco 0,75 mg/mL</t>
  </si>
  <si>
    <t>DimenhidrinatoTab50 mg</t>
  </si>
  <si>
    <t>DipironaAmp 1g</t>
  </si>
  <si>
    <t>DipironaAmp 2g</t>
  </si>
  <si>
    <t>Dopamina clorhidratoAmp200 mg / 5 mL</t>
  </si>
  <si>
    <t>DoxiciclinaTab ó cap100 mg</t>
  </si>
  <si>
    <t>Enalapril maleatoTab20 mg</t>
  </si>
  <si>
    <t>Enalapril maleatoTab5 mg</t>
  </si>
  <si>
    <t>Enema de Fosfato y bifosfato de sodio</t>
  </si>
  <si>
    <t>Epinefrina (tartrato ó clorhidrato)Amp1mg / 1mL</t>
  </si>
  <si>
    <t>Ergotamina + CafeínaTab ó cap1 mg + 100 mg</t>
  </si>
  <si>
    <t>Eritromicina (etilsuccinato ó estearato)Fco250 mg/5mL(5%)</t>
  </si>
  <si>
    <t>Eritromicina (etilsuccinato ó estearato)Tab-cap500mg de base</t>
  </si>
  <si>
    <t>Esomeprazol Cap20mg</t>
  </si>
  <si>
    <t>EspironolactonaTab 25 mg</t>
  </si>
  <si>
    <t>EspironolactonaTab100 mg</t>
  </si>
  <si>
    <t>Estrógenos conjugadosTub ó pot0,0625%+ aplicador</t>
  </si>
  <si>
    <t>Fenitoína sódicaAmp250 mg / 5 mL</t>
  </si>
  <si>
    <t>Fentanilo citratoAmp0,05 mg / mL (0,005%)</t>
  </si>
  <si>
    <t>Fitomenadiona (vitamina K1)Amp0,2 - 1 %</t>
  </si>
  <si>
    <t>FluconazolCap200 mg</t>
  </si>
  <si>
    <t>Fluoxetina  Tab20 mg</t>
  </si>
  <si>
    <t>Fólico ácido Tab1 mg</t>
  </si>
  <si>
    <t>FurosemidaAmp20 mg / 2 mL</t>
  </si>
  <si>
    <t>FurosemidaTab40 mg</t>
  </si>
  <si>
    <t>GemfibrozilTab600 mg</t>
  </si>
  <si>
    <t>Gentamicina (sulfato)Amp80 mg / 2 mL de base</t>
  </si>
  <si>
    <t>Gentamicina (sulfato)Fco Got3 mg / mL (0,35) de base</t>
  </si>
  <si>
    <t>GlibenclamidaTab5 mg</t>
  </si>
  <si>
    <t>Haloperidol Amp 5mg/ml</t>
  </si>
  <si>
    <t>Heparina sódicaAmp5000 U.I./ mL</t>
  </si>
  <si>
    <t>HidroclorotiazidaTab25 mg</t>
  </si>
  <si>
    <t>Hidrocortisona (acetato)Tub ó pot1%</t>
  </si>
  <si>
    <t>Hidrocortisona (succinato sódico)Fco Amp100 mg</t>
  </si>
  <si>
    <t>Hierro (ferroso)  sulfato anhidroTab100 - 300 mg</t>
  </si>
  <si>
    <t>Hioscina N-butil bromuroAmp20mg / mL</t>
  </si>
  <si>
    <t>Hioscina N-butil bromuroTab10 mg</t>
  </si>
  <si>
    <t>Hioscina N-butilbromuro + DipironaAmp( 0,02 + 2,5 ) g / 5 mL</t>
  </si>
  <si>
    <t>IbuprofenoTab400 mg</t>
  </si>
  <si>
    <t>IbuprofenoTab600 mg</t>
  </si>
  <si>
    <t>IbuprofenoTab800 mg</t>
  </si>
  <si>
    <t>Inmunoglobulina anti RhAmp250 - 300 mcg / 2 mL</t>
  </si>
  <si>
    <t>Insulina Zinc cristalinaFco -vial80 - 100 U.I. / Ml</t>
  </si>
  <si>
    <t>Insulina Zinc N.P.H.Fco -vial80 - 100 U.I./ Ml</t>
  </si>
  <si>
    <t>Ipratropio bromuroFco got0.025%</t>
  </si>
  <si>
    <t>Ipratropio bromuroFco inh0,02 mg / dosis</t>
  </si>
  <si>
    <t>Isosorbide dinitratoTab10 mg</t>
  </si>
  <si>
    <t>Isosorbide dinitratoTab Sublingual 5 mg</t>
  </si>
  <si>
    <t xml:space="preserve">Ketotifeno Tab1 mg </t>
  </si>
  <si>
    <t xml:space="preserve">KetotifenoFco1 mg / 5 mL </t>
  </si>
  <si>
    <t>Labetalol clorhidratoAmp100mg / 20mL</t>
  </si>
  <si>
    <t>Levonorgestrel Tab 0,75mcg</t>
  </si>
  <si>
    <t>Levonorgestrel+Etinilestradiol Tab 30/150mcg</t>
  </si>
  <si>
    <t>Levotiroxina sódicaTab100 mcg</t>
  </si>
  <si>
    <t>Levotiroxina sódicaTab50 mcg</t>
  </si>
  <si>
    <t>Lidocaína clorhidrato con  o sin EpinefrinaAmp1%</t>
  </si>
  <si>
    <t>Lidocaína clorhidrato con o sin EpinefrinaAmp2%</t>
  </si>
  <si>
    <t>Lidocaína clorhidratoFco - At.10%</t>
  </si>
  <si>
    <t>Lidocaína clorhidratoTub2%</t>
  </si>
  <si>
    <t>Loperamida clorhidratoTab2 mg</t>
  </si>
  <si>
    <t>LoratadinaFco5mg / 5 mL (0,1%)</t>
  </si>
  <si>
    <t>LoratadinaTab10 mg</t>
  </si>
  <si>
    <t>LosartanTab100 mg</t>
  </si>
  <si>
    <t>LosartanTab50 mg</t>
  </si>
  <si>
    <t>LovastatinaTab20 mg</t>
  </si>
  <si>
    <t>Magnesio sulfatoAmp20%</t>
  </si>
  <si>
    <t>Medroxiprogesterona acetato Tab 5mg</t>
  </si>
  <si>
    <t>Medroxiprogesterona acetatoAmp150 mg / mL</t>
  </si>
  <si>
    <t>MetforminaTab850 mg</t>
  </si>
  <si>
    <t xml:space="preserve">Metilergometrina Amp 0,2 mg </t>
  </si>
  <si>
    <t>MetocarbamolTab750 mg</t>
  </si>
  <si>
    <t>Metoclopramida (clorhidrato)Amp10 mg / 2 mL de base</t>
  </si>
  <si>
    <t>Metoclopramida (clorhidrato)Fco Got4 mg / mL (0,4%)</t>
  </si>
  <si>
    <t>Metoclopramida (clorhidrato)Tab10 mg</t>
  </si>
  <si>
    <t>Metoprolol tartratoTab50  mg</t>
  </si>
  <si>
    <t>Metronidazol (benzoilo)Fco250 mg / 5 mL de base (5%)</t>
  </si>
  <si>
    <t>Metronidazol Amp500 mg/100mL</t>
  </si>
  <si>
    <t>MetronidazolTab ú ov500 mg</t>
  </si>
  <si>
    <t>MetronidazolTab500 mg</t>
  </si>
  <si>
    <t>MidazolamAmp5 mg / 5 mL (0,1%)</t>
  </si>
  <si>
    <t>Misoprostol tab 200 mcg</t>
  </si>
  <si>
    <t>NaproxenoTab ó cap250 mg</t>
  </si>
  <si>
    <t>NifedipinaCap10 mg</t>
  </si>
  <si>
    <t>NifedipinaCap30 mg</t>
  </si>
  <si>
    <t>NistatinaFco100.000 U.I. / mL</t>
  </si>
  <si>
    <t>NitrofurantoínaTab ó cap100 mg</t>
  </si>
  <si>
    <t>Nitrofurazona Tub ó pot. 2%</t>
  </si>
  <si>
    <t>NorfloxacinaTab ó cap400 mg</t>
  </si>
  <si>
    <t>Omeprazol Amp40 mg</t>
  </si>
  <si>
    <t>OmeprazolCap20 mg</t>
  </si>
  <si>
    <t>Oxacilina (sal sódica)Fco - vial1 g.</t>
  </si>
  <si>
    <t>OximetazolinaFco Got0,25 mg / mL (0,025%)</t>
  </si>
  <si>
    <t>OximetazolinaFco Got0,5 mg / mL (0,05%)</t>
  </si>
  <si>
    <t>OxitocinaAmp10 U.I. / mL</t>
  </si>
  <si>
    <t>Penicilina G BenzatínicaFco - vial1.200.000 U.I.</t>
  </si>
  <si>
    <t>Penicilina G BenzatínicaFco - vial2.400.000 U.I.</t>
  </si>
  <si>
    <t>Penicilina G sódica ó potásica cristalina.5.000.000</t>
  </si>
  <si>
    <t>Penicilina G sódica ó potásica cristalinal1.000.000</t>
  </si>
  <si>
    <t>Plasma humano, fracción proteicaBolsaNo menos (&lt;) de 4%</t>
  </si>
  <si>
    <t>Potasio cloruroAmp20 mEq / 10 mL</t>
  </si>
  <si>
    <t>PrazosinaTab1 mg</t>
  </si>
  <si>
    <t>Prednisolona + FenilefrinaFco Got1 % + 0,12 %</t>
  </si>
  <si>
    <t>PrednisolonaTab5 mg</t>
  </si>
  <si>
    <t>Propranolol clorhidratoTab40 mg</t>
  </si>
  <si>
    <t>Ranitidina (clorhidrato)Amp50 mg / 5 mL</t>
  </si>
  <si>
    <t>Ranitidina (clorhidrato)Tab150 mg de base</t>
  </si>
  <si>
    <t>Ringer lactato (Solución Hartman)Fco ó bolEstándar 500ml</t>
  </si>
  <si>
    <t>Salbutamol (sulfato)Fco got0,5 %</t>
  </si>
  <si>
    <t>Salbutamol (sulfato)Fco inh100 mcg / inhalación</t>
  </si>
  <si>
    <t>Salbutamol (sulfato)Fco2 mg / 5 mL (0,04%)</t>
  </si>
  <si>
    <t>Sales de rehidratación oral, fórmula OMSSobreFórmula OMS</t>
  </si>
  <si>
    <t>Sodio bicarbonatoAmp10 mEq / 10 mL</t>
  </si>
  <si>
    <t>Sodio cloruroAmp20 mEq / 10 mL</t>
  </si>
  <si>
    <t>Sodio cloruroFco ó bol.0,9%</t>
  </si>
  <si>
    <t>Sucralfato Tab 1g</t>
  </si>
  <si>
    <t>Sulfacetamida sódicaFco got10%</t>
  </si>
  <si>
    <t>TeofilinaTab ó cap125 mg</t>
  </si>
  <si>
    <t>TiaminaAmp100 mg</t>
  </si>
  <si>
    <t>TiaminaTab ó cap300 mg</t>
  </si>
  <si>
    <t>TinidazolTab500 mg</t>
  </si>
  <si>
    <t>Toxoide diftérico-tetánicoAmp</t>
  </si>
  <si>
    <t>Tramadol clorhidratoAmp100 mg/ 2 mL</t>
  </si>
  <si>
    <t>Tramadol clorhidratoAmp50 mg / mL</t>
  </si>
  <si>
    <t>Tramadol clorhidratoFco Got100 mg / mL (10%)</t>
  </si>
  <si>
    <t>Trazodona clorhidratoTab50 mg</t>
  </si>
  <si>
    <t>Trimetoprim + SulfametoxazolFco(40+200)mg/5 mL(0,8+4)%</t>
  </si>
  <si>
    <t>Trimetoprim + SulfametoxazolTab(160 + 800 ) mg</t>
  </si>
  <si>
    <t>Trimetoprim + SulfametoxazolTab(80 + 400 ) mg</t>
  </si>
  <si>
    <t>Valpróico ácidoTab ó cap250 mg</t>
  </si>
  <si>
    <t>Vaselina pura Tub ó pot.</t>
  </si>
  <si>
    <t>Vecuronio bromuroFco amp10 mg</t>
  </si>
  <si>
    <t>Verapamilo clorhidratoTab120 mg</t>
  </si>
  <si>
    <t>Warfarina sódicaTab5 mg</t>
  </si>
  <si>
    <t>Oxigeno Medicinal</t>
  </si>
  <si>
    <t xml:space="preserve">Aceite Mineral </t>
  </si>
  <si>
    <t>Agua Destilada</t>
  </si>
  <si>
    <t>Agua Esteril para inyeccion</t>
  </si>
  <si>
    <t>Aguja Hipodermica 21g x1 1/2"</t>
  </si>
  <si>
    <t>Aguja Hipodermica 25g x5/8"</t>
  </si>
  <si>
    <t>Alcohol Antiseptico</t>
  </si>
  <si>
    <t>Alcohol Isopropilico 70%  Supragel</t>
  </si>
  <si>
    <t>Algodón Quirurgico Rollo</t>
  </si>
  <si>
    <t>Aplicadores en algodón</t>
  </si>
  <si>
    <t>Bajalenguas en Madera</t>
  </si>
  <si>
    <t>Bata Desechable para Paciente Manga Corta</t>
  </si>
  <si>
    <t>Bata Desechable para Paciente Manga Larga</t>
  </si>
  <si>
    <t>Bolsa Recolectora de Orina</t>
  </si>
  <si>
    <t>Caja de Coprologico</t>
  </si>
  <si>
    <t>Canula de Guedel #0</t>
  </si>
  <si>
    <t>Canula de Guedel #00</t>
  </si>
  <si>
    <t>Canula de Guedel #000</t>
  </si>
  <si>
    <t>Canula de Guedel #1</t>
  </si>
  <si>
    <t>Canula de Guedel #2</t>
  </si>
  <si>
    <t>Canula de Guedel #3</t>
  </si>
  <si>
    <t>Canula de Guedel #4</t>
  </si>
  <si>
    <t>Canula de Guedel #5</t>
  </si>
  <si>
    <t>Canula de Guedel #6</t>
  </si>
  <si>
    <t>Canula para Oxigeno Adulto</t>
  </si>
  <si>
    <t>Canula para Oxigeno Neonatal</t>
  </si>
  <si>
    <t>Canula para Oxigeno Pediatrica</t>
  </si>
  <si>
    <t>Cateter Heparinizado Intermitente</t>
  </si>
  <si>
    <t>Cateter Intravenoso No. 14</t>
  </si>
  <si>
    <t>Cateter Intravenoso No. 16</t>
  </si>
  <si>
    <t>Cateter Intravenoso No. 18</t>
  </si>
  <si>
    <t>Cateter Intravenoso No. 20</t>
  </si>
  <si>
    <t>Cateter Intravenoso No. 22</t>
  </si>
  <si>
    <t>Cateter Intravenoso No. 24</t>
  </si>
  <si>
    <t>Cinta Control Vapor</t>
  </si>
  <si>
    <t>Cinta Micropore 1"x10yd</t>
  </si>
  <si>
    <t>Clap Umbilical Plastico</t>
  </si>
  <si>
    <t xml:space="preserve">Cuello Ortopedico para Inmovilizacion Cervical </t>
  </si>
  <si>
    <t>Cuello Ortopedico para Inmovilizacion Philadelphia</t>
  </si>
  <si>
    <t>Desinfectante de Alto Nivel y esterilizante para instrumental Quiruger Plus</t>
  </si>
  <si>
    <t>Dispositivo Intrauterino</t>
  </si>
  <si>
    <t>Electrodos Adulto</t>
  </si>
  <si>
    <t>Electrodos Pediatrico</t>
  </si>
  <si>
    <t>Equipo Cystoflo</t>
  </si>
  <si>
    <t>Equipo de Buretrol</t>
  </si>
  <si>
    <t>Equipo de Microgoteo sin Aguja</t>
  </si>
  <si>
    <t>Equipo de Macrogoteo sin Aguja</t>
  </si>
  <si>
    <t xml:space="preserve">Equipo Micronebulizador Adulto </t>
  </si>
  <si>
    <t>Equipo Micronebulizador Pediatrico</t>
  </si>
  <si>
    <t>Equipo Ventury Adulto</t>
  </si>
  <si>
    <t>Equipo Ventury Pediatrico</t>
  </si>
  <si>
    <t>Esparadrapo Tela Hospitalario</t>
  </si>
  <si>
    <t>Especulo Vaginal Desechable</t>
  </si>
  <si>
    <t>Fijador Celular (Fixcell)</t>
  </si>
  <si>
    <t>Frasco Recolector de Orina</t>
  </si>
  <si>
    <t>Gasa Quirurgica Rollo</t>
  </si>
  <si>
    <t>Gel conductor de Ultrasonido (Condugel)</t>
  </si>
  <si>
    <t>Glutaraldehido 2% (Glutfar plus hld alc.)</t>
  </si>
  <si>
    <t>Gorro Quirurgico Desechable</t>
  </si>
  <si>
    <t>Guantes de Latex Esteriles No. 6.5</t>
  </si>
  <si>
    <t>Guantes de Latex Esteriles No.7</t>
  </si>
  <si>
    <t>Guantes de Latex Esteriles No.7.5</t>
  </si>
  <si>
    <t>Guantes de Latex examen talla M</t>
  </si>
  <si>
    <t>Guantes de Latex examen talla S</t>
  </si>
  <si>
    <t>Guardian Recolector  0.3 Litros</t>
  </si>
  <si>
    <t>Guardian Recolector  1.5 Litros</t>
  </si>
  <si>
    <t>Guardian Recolector  3 Litros</t>
  </si>
  <si>
    <t>Hoja de  Bisturi No.11</t>
  </si>
  <si>
    <t>Hoja de Bisturi No.22</t>
  </si>
  <si>
    <t>Humidificador para Oxigenoterapia Adaptable a Ventury</t>
  </si>
  <si>
    <t>Humidificador para Oxigenoterapia</t>
  </si>
  <si>
    <t>Inhalocamara Adulto</t>
  </si>
  <si>
    <t>Inhalocamara con espaciador Pediatrico</t>
  </si>
  <si>
    <t>Jabon Quirùrgico de amplio espectro Antimicrobiano Quirucidal</t>
  </si>
  <si>
    <t>Jeringa Desechable 10 cc</t>
  </si>
  <si>
    <t xml:space="preserve">Jeringa Desechable 1cc </t>
  </si>
  <si>
    <t>Jeringa Desechable 20 cc</t>
  </si>
  <si>
    <t>Jeringa Desechable 5 cc</t>
  </si>
  <si>
    <t>Jeringa Desechable 50 cc</t>
  </si>
  <si>
    <t>Kit Citologico Desechable con Laminilla Esmerilada</t>
  </si>
  <si>
    <t>Mascarilla para oxigeno Adulto</t>
  </si>
  <si>
    <t>Niple para Oxigeno</t>
  </si>
  <si>
    <t>Papel Crepado Rollo</t>
  </si>
  <si>
    <t xml:space="preserve">Sabanas Desechables </t>
  </si>
  <si>
    <t>Sonda Foley No.10</t>
  </si>
  <si>
    <t>Sonda Foley No.12</t>
  </si>
  <si>
    <t>Sonda Foley No.14</t>
  </si>
  <si>
    <t>Sonda Foley No.16</t>
  </si>
  <si>
    <t>Sonda Foley No.18</t>
  </si>
  <si>
    <t>Sonda Nasograstrica Levin No. 10</t>
  </si>
  <si>
    <t>Sonda Nasograstrica Levin No. 12</t>
  </si>
  <si>
    <t>Sonda Nasograstrica Levin No. 14</t>
  </si>
  <si>
    <t>Sonda Nasograstrica Levin No. 6</t>
  </si>
  <si>
    <t>Sonda Nasograstrica Levin No. 8</t>
  </si>
  <si>
    <t>Sonda Nelaton No.10</t>
  </si>
  <si>
    <t>Sonda Nelaton No.12</t>
  </si>
  <si>
    <t>Sonda Nelaton No.14</t>
  </si>
  <si>
    <t>Sonda Nelaton No.16</t>
  </si>
  <si>
    <t>Sonda Nelaton No.6</t>
  </si>
  <si>
    <t>Sonda Nelaton No.8</t>
  </si>
  <si>
    <t>Sutura de Polipropileno Prolene 2-0</t>
  </si>
  <si>
    <t>Sutura de Polipropileno Prolene 3-0</t>
  </si>
  <si>
    <t>Sutura de Polipropileno Prolene 4-0</t>
  </si>
  <si>
    <t>Sutura de Polipropileno Prolene 5-0</t>
  </si>
  <si>
    <t>Sutura de Polipropileno Prolene 6-0</t>
  </si>
  <si>
    <t>Sutura Quirùrgica Catgut Cromado 2-0</t>
  </si>
  <si>
    <t>Sutura Quirùrgica Catgut Cromado 3-0</t>
  </si>
  <si>
    <t>Sutura Quirùrgica de Seda Negra Trenz 2-0 Silk</t>
  </si>
  <si>
    <t>Sutura Quirùrgica de Seda Negra Trenz 3-0 Silk</t>
  </si>
  <si>
    <t>Sutura Quirùrgica de Seda Negra Trenz 5-0 NC</t>
  </si>
  <si>
    <t>Tapabocas Desechables</t>
  </si>
  <si>
    <t>Termometro Oral de vidrio</t>
  </si>
  <si>
    <t>Tirilla para Glucometro</t>
  </si>
  <si>
    <t>Tubo Endotraqueal No.3</t>
  </si>
  <si>
    <t>Tubo Endotraqueal No.4</t>
  </si>
  <si>
    <t>Tubo Endotraqueal No.5</t>
  </si>
  <si>
    <t>Tubo Endotraqueal No.6</t>
  </si>
  <si>
    <t>Tubo Endotraqueal No.6.5</t>
  </si>
  <si>
    <t>Tubo Endotraqueal No.7</t>
  </si>
  <si>
    <t>Tubo Endotraqueal No.7.5</t>
  </si>
  <si>
    <t>Tubo Endotraqueal No.8</t>
  </si>
  <si>
    <t>Venda Algodòn laminado 4 x 5yds</t>
  </si>
  <si>
    <t>Venda Algodón laminado 6 x 5yds</t>
  </si>
  <si>
    <t>Venda de yeso 4 x 5yds</t>
  </si>
  <si>
    <t>Venda de yeso 6 x 5yds</t>
  </si>
  <si>
    <t>Venda Elastica 4 x 5yds</t>
  </si>
  <si>
    <t>Venda Elastica 6 x 5yds</t>
  </si>
  <si>
    <t>Sonda Nasograstrica Levin No. 16</t>
  </si>
  <si>
    <t>Yodopovidona solucion</t>
  </si>
  <si>
    <t>Yodopovidona Espuma</t>
  </si>
  <si>
    <t>Tubo Endotraqueal No.2.5</t>
  </si>
  <si>
    <t>Sonda Foley No.20</t>
  </si>
  <si>
    <t>Estilete para Intubacion Adulto</t>
  </si>
  <si>
    <t>Estilete para Intubacion Pediatrico</t>
  </si>
  <si>
    <t>Estilete para Intubacion Neonato</t>
  </si>
  <si>
    <t xml:space="preserve">Mascara de oxigeno con reservorio adulto </t>
  </si>
  <si>
    <t>Mascara de oxigeno con reservorio pediatrica</t>
  </si>
  <si>
    <t>Polainas Desechables</t>
  </si>
  <si>
    <t>Mascara Laringea en silicona No.5</t>
  </si>
  <si>
    <t>Mascara Laringea en silicona No.25</t>
  </si>
  <si>
    <t>Mascara Laringea en silicona No.4</t>
  </si>
  <si>
    <t>Equipo para Bomba de infusion</t>
  </si>
  <si>
    <t>PAQUETE MEDICO PARA ELECTROCARDIOGRAFO REF: ECG1C63*30 (63MM*100MM*300HJS)</t>
  </si>
  <si>
    <t>PAQUETE MEDICO PARA ELECTRO REF: OP-22TE GACHANCIPA</t>
  </si>
  <si>
    <t>PAQUETE MEDICO PARA MONITOR FETAL REF: CADENCE MFM II (112MM*90MM*222HJS) GACHANCIPA</t>
  </si>
  <si>
    <t>PAQUETE PARAMONITOR FETAL REF: CMS 43054AA0 (152MM*90*170HJS) SESQUILE</t>
  </si>
  <si>
    <t>PAPELPARA DESFIBRILADOR</t>
  </si>
  <si>
    <t xml:space="preserve">PAPEL PARA ECOGRAFO </t>
  </si>
  <si>
    <t>GELATAMP- ROEKO</t>
  </si>
  <si>
    <t>IONOMERO DE VIDRIO- VITREMER</t>
  </si>
  <si>
    <t>LIFE - KERR</t>
  </si>
  <si>
    <t xml:space="preserve">DESENSIBILIZANTE </t>
  </si>
  <si>
    <t xml:space="preserve">BANDA DE MYLAR </t>
  </si>
  <si>
    <t>BANDA METALICA ANGOSTA PORTAMATRIZ</t>
  </si>
  <si>
    <t>BANDA METALICA ANCHA PORTAMATRIZ</t>
  </si>
  <si>
    <t xml:space="preserve">EUGENOL GRANDE </t>
  </si>
  <si>
    <t xml:space="preserve">CUBETAS PARA FLUOR TALLA M </t>
  </si>
  <si>
    <t>BARNIZ DE FLOUR</t>
  </si>
  <si>
    <t xml:space="preserve">FLUOR NEUTRO </t>
  </si>
  <si>
    <t>DESMINERALIZANTE   3M</t>
  </si>
  <si>
    <t xml:space="preserve">RESINA DE FOTOCURADO COLOR 3M A2 </t>
  </si>
  <si>
    <t xml:space="preserve">RESINA DE FOTOCURADO COLOR 3M B2 </t>
  </si>
  <si>
    <t>RESINA DE FOTOCURADO 3M C2</t>
  </si>
  <si>
    <t>RESINA DE FOTOCURADO 3M A3,5</t>
  </si>
  <si>
    <t xml:space="preserve">COLTOSOL- F- COLTENE </t>
  </si>
  <si>
    <t xml:space="preserve">CONOS DE GUTAPERCHA No.20 Y No.15 </t>
  </si>
  <si>
    <t>APLICADORES DE DYCAL ( UND)</t>
  </si>
  <si>
    <t>PORTA AMALGAMA EN TEFLON</t>
  </si>
  <si>
    <t xml:space="preserve">FP3 </t>
  </si>
  <si>
    <t xml:space="preserve">ESPEJOS PARA BOCA </t>
  </si>
  <si>
    <t>ANESTESIA SIN EPINEFRINA 3%</t>
  </si>
  <si>
    <t>ANESTESIA LIDOCAINA 2%</t>
  </si>
  <si>
    <t>ALGODÓN * 1000</t>
  </si>
  <si>
    <t>ALVOGYL</t>
  </si>
  <si>
    <t>CONOS GUTAPERCHA 1a SERIE</t>
  </si>
  <si>
    <t>CONOS GUTAPERCHA 2a SERIE</t>
  </si>
  <si>
    <t>MOMIFICANTE</t>
  </si>
  <si>
    <t>GASAS EXODONCIA *200</t>
  </si>
  <si>
    <t>OXIDO DE ZN</t>
  </si>
  <si>
    <t>REVELADOR DE PLACA BACTERIANA</t>
  </si>
  <si>
    <t>SELLANTE FOTOCURADO 3M</t>
  </si>
  <si>
    <t>TIRANERVIOS</t>
  </si>
  <si>
    <t>BOLSA ESTERILIZACION 135MM*280MM</t>
  </si>
  <si>
    <t>LIMAS 1a SERIE</t>
  </si>
  <si>
    <t>INDICADOR QUIMICO * 250</t>
  </si>
  <si>
    <t>PASTA PARA PROFILAXIS</t>
  </si>
  <si>
    <t>AMALGAMA CAPSULA</t>
  </si>
  <si>
    <t>FOSFATO DE ZINC LIQUIDO</t>
  </si>
  <si>
    <t xml:space="preserve">CEPILLO PROFILAXIS *144 UNIDADES </t>
  </si>
  <si>
    <t>SINGLE BOND 3M ADHESIVO</t>
  </si>
  <si>
    <t>KID LIQUIDO REVELAR Y FIJAR RX</t>
  </si>
  <si>
    <t>ALTHEOL * 250 ML</t>
  </si>
  <si>
    <t>FRESA DIAMANTE REDONDA MEDIANA</t>
  </si>
  <si>
    <t xml:space="preserve">CUBETA FLUOR LARGA </t>
  </si>
  <si>
    <t>CONO GUTAPERCHA ·40*6 TUBOS</t>
  </si>
  <si>
    <t>CONO GUTAPERCHA ·35*6 TUBOS</t>
  </si>
  <si>
    <t>PINCELES DESECHABLES * 50 UNIDADES</t>
  </si>
  <si>
    <t>INDICADOR BILOGICO</t>
  </si>
  <si>
    <t>Anestesico tòpico en crema - BENZOCAINA 20 %</t>
  </si>
  <si>
    <t>AMALGAMA CAPSULA DOBEL 2 PORCIONES</t>
  </si>
  <si>
    <t>AGUJA LARGA (35 MM)</t>
  </si>
  <si>
    <t>AGUJA CORTA ( 25 MM)</t>
  </si>
  <si>
    <t>AGUJA CON SUTURA</t>
  </si>
  <si>
    <t>CUBETA PARA FLUOR TALLA S</t>
  </si>
  <si>
    <t>CONO GUTAPERCHA N 15</t>
  </si>
  <si>
    <t>DETARTROL</t>
  </si>
  <si>
    <t>EYECTORES</t>
  </si>
  <si>
    <t>LIMA PRIMERA SERIE</t>
  </si>
  <si>
    <t>LIMA SEGUNDA SERIE</t>
  </si>
  <si>
    <t>LIMA N° 15</t>
  </si>
  <si>
    <t>LIMA N° 20</t>
  </si>
  <si>
    <t>LIMA N° 25</t>
  </si>
  <si>
    <t>LIMA N° 30</t>
  </si>
  <si>
    <t>LIMA N° 40</t>
  </si>
  <si>
    <t>PUNTAS DE PAPEL PRIMERA SERIE</t>
  </si>
  <si>
    <t>PUNTAS DE PAPEL SEGUNDA SERIE</t>
  </si>
  <si>
    <t>PLACAS PERIAPICALES</t>
  </si>
  <si>
    <t xml:space="preserve">AGUJAS PARA VENOJECT </t>
  </si>
  <si>
    <t xml:space="preserve">ACEITE DE INMERSIÓN </t>
  </si>
  <si>
    <t xml:space="preserve">ALCOHOL ACIDO   </t>
  </si>
  <si>
    <t>AMILASA DIRECTA</t>
  </si>
  <si>
    <t xml:space="preserve">AZUL DE METILENO   </t>
  </si>
  <si>
    <t xml:space="preserve">ANTIESTREPTOLISINAS </t>
  </si>
  <si>
    <t>ACIDO URICO</t>
  </si>
  <si>
    <t xml:space="preserve">NITROGENO UREICO BUN </t>
  </si>
  <si>
    <t xml:space="preserve">BILIRRUBINAS </t>
  </si>
  <si>
    <t xml:space="preserve">CREATININA  </t>
  </si>
  <si>
    <t>CLORURO DE CALCIO</t>
  </si>
  <si>
    <t xml:space="preserve">CONTROL INTERNO DE HEMATOLOGIA 3 * 2,5 ml </t>
  </si>
  <si>
    <t xml:space="preserve">CONTROL PATOLOGICO DE QUÍMICA </t>
  </si>
  <si>
    <t>CONTROL NORMAL DE QUÍMICA</t>
  </si>
  <si>
    <t xml:space="preserve">CLEANER </t>
  </si>
  <si>
    <t xml:space="preserve">COLESTEROL HDL  </t>
  </si>
  <si>
    <t>COLESTEROL TOTAL</t>
  </si>
  <si>
    <t>DEXPACK DEXTROSA CARGLUX</t>
  </si>
  <si>
    <t xml:space="preserve">DETERPLUS ALCALINO DETERGENTE </t>
  </si>
  <si>
    <t xml:space="preserve">ETANOL CETONA  </t>
  </si>
  <si>
    <t xml:space="preserve">FOSFATASA ALCALINA  </t>
  </si>
  <si>
    <t xml:space="preserve">FUCSINA DE GRAM  </t>
  </si>
  <si>
    <t xml:space="preserve">FUCSINA DE ZIEHL </t>
  </si>
  <si>
    <t xml:space="preserve">GLUCOSA </t>
  </si>
  <si>
    <t xml:space="preserve">GOT/AST   </t>
  </si>
  <si>
    <t xml:space="preserve">GPT/ALT </t>
  </si>
  <si>
    <t xml:space="preserve">HEMATEST - SANGRE OCULTA </t>
  </si>
  <si>
    <t>HEMOCLASIFICADOR ANTI A</t>
  </si>
  <si>
    <t>HEMOCLASIFICADOR ANTI B</t>
  </si>
  <si>
    <t>HEMOCLASIFICADOR ANTI D</t>
  </si>
  <si>
    <t xml:space="preserve">HIDROXIDO DE POTASIO AL 20% </t>
  </si>
  <si>
    <t xml:space="preserve">HIV 1&amp;2 PRUEBA RAPIDA SD </t>
  </si>
  <si>
    <t xml:space="preserve">HEPATITIS B - HBSAG  </t>
  </si>
  <si>
    <t xml:space="preserve">HIPOCLORITO DE SODIO AL 5,25% </t>
  </si>
  <si>
    <t xml:space="preserve">LUGOL DE GRAM  </t>
  </si>
  <si>
    <t>LUGOL PARASITOLOGICO</t>
  </si>
  <si>
    <t xml:space="preserve">MICROHEMATOCRITO   </t>
  </si>
  <si>
    <t xml:space="preserve">ABX MINIDIL *10 LTS </t>
  </si>
  <si>
    <t>MINILYSE</t>
  </si>
  <si>
    <t>PROTEINA C REACTIVA - LATEX</t>
  </si>
  <si>
    <t>PLASMA CONTROL NORMAL PT Y PTT</t>
  </si>
  <si>
    <t xml:space="preserve">PRUEBAS DE EMBARAZO  </t>
  </si>
  <si>
    <t xml:space="preserve">RA TEST </t>
  </si>
  <si>
    <t xml:space="preserve">SEROLOGIA VDRL  </t>
  </si>
  <si>
    <t xml:space="preserve">SOLUPLASTIN PT  </t>
  </si>
  <si>
    <t xml:space="preserve">TRIGLICERIDOS BIOSYSTEMS </t>
  </si>
  <si>
    <t xml:space="preserve">TIRAS PARA ORINA </t>
  </si>
  <si>
    <t xml:space="preserve">TUBOS TAPA LILA </t>
  </si>
  <si>
    <t>TUBO TAPA AMARILLA</t>
  </si>
  <si>
    <t xml:space="preserve">TUBO TAPA AZUL  </t>
  </si>
  <si>
    <t xml:space="preserve">TUBOS MINICOLLECT LILA </t>
  </si>
  <si>
    <t>WRIGHT + BUFFER DE GIORDANO</t>
  </si>
  <si>
    <t xml:space="preserve">TURK  </t>
  </si>
  <si>
    <t xml:space="preserve">VIOLETA DE GRAM  </t>
  </si>
  <si>
    <t xml:space="preserve">LAMINAS PORTAOBJETO </t>
  </si>
  <si>
    <t xml:space="preserve">LAMINILLAS CUBREOBJETO  </t>
  </si>
  <si>
    <t>KIT FACTOR REMATOIDEO</t>
  </si>
  <si>
    <t>PAPEL PH</t>
  </si>
  <si>
    <t>COLORANTE DE WRIGTH*500ML</t>
  </si>
  <si>
    <t>TUBOS DE VIDRIO 12*75</t>
  </si>
  <si>
    <t>CURAS VENOPUNCIÓN</t>
  </si>
  <si>
    <t>TOXOLATEX IgG</t>
  </si>
  <si>
    <t>REFRIGERIOS</t>
  </si>
  <si>
    <t xml:space="preserve">MANTENIMIENTO SISTEMAS DE INFORMACION </t>
  </si>
  <si>
    <t xml:space="preserve">INGENIERO BIOMEDICO </t>
  </si>
  <si>
    <t>CONTRATACION DESPLAZAMIENTOS</t>
  </si>
  <si>
    <t>SERVICIO DE INTERNET</t>
  </si>
  <si>
    <t>CORRESPODENCIA EXTERNA</t>
  </si>
  <si>
    <t xml:space="preserve">CAPACITACION </t>
  </si>
  <si>
    <t>Códigos UNSPSC</t>
  </si>
  <si>
    <t>Descripción</t>
  </si>
  <si>
    <t xml:space="preserve">Medico Especialista- Medicina Interna </t>
  </si>
  <si>
    <t xml:space="preserve">Medico Especialista- Pediatria </t>
  </si>
  <si>
    <t xml:space="preserve">Medico Especialista- Ginecologia </t>
  </si>
  <si>
    <t xml:space="preserve">Auxiliar de Ambulancia </t>
  </si>
  <si>
    <t>Regente de Farmacia</t>
  </si>
  <si>
    <t>Enfermera Jefe  P y D</t>
  </si>
  <si>
    <t xml:space="preserve">Fisioterapeuta </t>
  </si>
  <si>
    <t xml:space="preserve">Salud Ocupacional </t>
  </si>
  <si>
    <t>Contador</t>
  </si>
  <si>
    <t>Auxiliar Administrativa- Contratacion</t>
  </si>
  <si>
    <t>Auxiliar Administrativo- Tesoreria y Ppto</t>
  </si>
  <si>
    <t xml:space="preserve">Auxiliar Administrativo- Bienes e inventarios </t>
  </si>
  <si>
    <t xml:space="preserve">Auxiliar Administrativo- Gerencia </t>
  </si>
  <si>
    <t xml:space="preserve">Profesional de Control Interno </t>
  </si>
  <si>
    <r>
      <t>Beclometasona dipropionato Nasal</t>
    </r>
    <r>
      <rPr>
        <b/>
        <sz val="11"/>
        <rFont val="Calibri"/>
        <family val="2"/>
      </rPr>
      <t xml:space="preserve"> </t>
    </r>
    <r>
      <rPr>
        <sz val="11"/>
        <rFont val="Calibri"/>
        <family val="2"/>
      </rPr>
      <t>Fco inh.50 mcg / dosis</t>
    </r>
  </si>
  <si>
    <t>DESMINERALIZANTE</t>
  </si>
  <si>
    <t>DESAYUNOS, ALMUERZOS Y CENAS</t>
  </si>
  <si>
    <t>CONJUNTO PARA DAMA CHAQUETA PANTALON</t>
  </si>
  <si>
    <t>15101505
15101506</t>
  </si>
  <si>
    <t xml:space="preserve">Medico General- Urgencias </t>
  </si>
  <si>
    <t>Medico General- Consulta Externa</t>
  </si>
  <si>
    <t>Odontologo</t>
  </si>
  <si>
    <t>Auxiliar de Enfermería - Vacunación</t>
  </si>
  <si>
    <t>Tecnico de Rayos X</t>
  </si>
  <si>
    <t>Auxiliar de Enfermeria</t>
  </si>
  <si>
    <t>Conductores de Ambulancia</t>
  </si>
  <si>
    <t>Enfermera Jefe Urgencias</t>
  </si>
  <si>
    <t>Auxiliar Administrativo- Facturacion Referencia y Contrareferencia</t>
  </si>
  <si>
    <t xml:space="preserve">Abogado Contratacion  </t>
  </si>
  <si>
    <t xml:space="preserve">Abogado Rep. Externa </t>
  </si>
  <si>
    <t>Profesional Planeacion y Estadistica</t>
  </si>
  <si>
    <t xml:space="preserve">Auxiliar Administrativo- Subgerencia </t>
  </si>
  <si>
    <t>PLAN ANUAL DE ADQUISICIONES</t>
  </si>
  <si>
    <t>A. INFORMACIÓN GENERAL DE LA ENTIDAD</t>
  </si>
  <si>
    <t>Nombre</t>
  </si>
  <si>
    <t xml:space="preserve">ESE Hospital San Antonio de Sesquile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</si>
  <si>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</si>
  <si>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</si>
  <si>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Calle 5 N° 8- 66</t>
  </si>
  <si>
    <t>Teléfono</t>
  </si>
  <si>
    <t>(1) 8568062</t>
  </si>
  <si>
    <t>Página web</t>
  </si>
  <si>
    <t>http://hospital-sesquile-cundinamarca.gov.co/</t>
  </si>
  <si>
    <t>Misión y visión</t>
  </si>
  <si>
    <t>Perspectiva estratégica</t>
  </si>
  <si>
    <t>La ESE Hospital San Antonio presta servicios de salud de primero nivel de complejidad a las poblaciones de los municipios de Sesquilé y Gachancipá, Nuestra organización está centrada alrededor de las satisfacción razonable de las necesidades en salud de nuestro clientes y usuarios. La estructura directiva competitiva nos permitirá mantener el horizonte comercial como empresa prestadora de salud.</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</si>
  <si>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</si>
  <si>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</si>
  <si>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</si>
  <si>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</si>
  <si>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</si>
  <si>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</si>
  <si>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Auxiliar de odontologia</t>
  </si>
  <si>
    <t>Higienista oral</t>
  </si>
  <si>
    <t>Bacteriologa</t>
  </si>
  <si>
    <t>Medico Especialista - Radiologo</t>
  </si>
  <si>
    <t>Medico Auditor</t>
  </si>
  <si>
    <t>Profesional en Calidad</t>
  </si>
  <si>
    <t>Profesional en Humanizacion</t>
  </si>
  <si>
    <t>Profesional Oficina SIAU</t>
  </si>
  <si>
    <t>Referente estrategia IAMI</t>
  </si>
  <si>
    <t>Asignación de citas</t>
  </si>
  <si>
    <t>Laboratorios de II Nivel</t>
  </si>
  <si>
    <t>Telemedicina</t>
  </si>
  <si>
    <t>Control de Laboratorio</t>
  </si>
  <si>
    <t>cartera</t>
  </si>
  <si>
    <t>Coordinador de facturación</t>
  </si>
  <si>
    <t>Aportes Patronales Cetil</t>
  </si>
  <si>
    <t xml:space="preserve">Auxiliar Administrativa </t>
  </si>
  <si>
    <t>Gestión Documental</t>
  </si>
  <si>
    <t>Costos</t>
  </si>
  <si>
    <t>Comunicaciones</t>
  </si>
  <si>
    <t>Ingeniero de sistemas</t>
  </si>
  <si>
    <t>Tecnico en sistemas</t>
  </si>
  <si>
    <t>Auxiliar Administrativo de radicación</t>
  </si>
  <si>
    <t>Talento Humano</t>
  </si>
  <si>
    <t>Compra repuestos equipos biomedicos</t>
  </si>
  <si>
    <t>Compra materiales mantenmiento preventivo infraestructura</t>
  </si>
  <si>
    <t>Compra materiales mantenmiento correctivo infraestructura</t>
  </si>
  <si>
    <t>Compra repuestos para vehiculos mantenimiento preventivo</t>
  </si>
  <si>
    <t>Compra repuestos para vehiculos mantenimiento correctivo</t>
  </si>
  <si>
    <t>Compra de repuestos comunicación e informatica</t>
  </si>
  <si>
    <t>Equipos de oficina</t>
  </si>
  <si>
    <t>Equipos biomedicos</t>
  </si>
  <si>
    <t>Cajas de archivo</t>
  </si>
  <si>
    <t>CALIBRACION EQUIPOS BIOMEDICOS</t>
  </si>
  <si>
    <t>OVEROLES</t>
  </si>
  <si>
    <t>Coordinador Asistencial</t>
  </si>
  <si>
    <t>Fecha estimada de inicio de proceso de selección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</si>
  <si>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</si>
  <si>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</si>
  <si>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</si>
  <si>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</si>
  <si>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</si>
  <si>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</si>
  <si>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</si>
  <si>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</si>
  <si>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</si>
  <si>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PROPIOS</t>
  </si>
  <si>
    <t>DIRECTA</t>
  </si>
  <si>
    <t>CONVOCATORIA</t>
  </si>
  <si>
    <t>12 MESES</t>
  </si>
  <si>
    <t>NO</t>
  </si>
  <si>
    <t>N/A</t>
  </si>
  <si>
    <t>10 MESES</t>
  </si>
  <si>
    <t>11 MESES</t>
  </si>
  <si>
    <t>42131708</t>
  </si>
  <si>
    <t>44111900</t>
  </si>
  <si>
    <r>
      <rPr>
        <b/>
        <sz val="11"/>
        <rFont val="Calibri"/>
        <family val="2"/>
        <scheme val="minor"/>
      </rPr>
      <t>Mision</t>
    </r>
    <r>
      <rPr>
        <sz val="11"/>
        <rFont val="Calibri"/>
        <family val="2"/>
        <scheme val="minor"/>
      </rPr>
      <t xml:space="preserve">: Nuestra Empresa Social del Estado, Hospital San Antonio de Sesquilé – Puesto de Salud de Gachancipa, es una Institución Prestadora de Servicios de Salud de primer nivel, basada en el modelo de  Atención Primaria en Salud, altamente comprometida con la salud de los habitantes de los Municipios de Sesquilé, Gachancipá y de quienes requieran sus servicios, orientados  hacía  una atención accesible, pertinente, oportuna y humana
</t>
    </r>
    <r>
      <rPr>
        <b/>
        <sz val="11"/>
        <rFont val="Calibri"/>
        <family val="2"/>
        <scheme val="minor"/>
      </rPr>
      <t>Vision:</t>
    </r>
    <r>
      <rPr>
        <sz val="11"/>
        <rFont val="Calibri"/>
        <family val="2"/>
        <scheme val="minor"/>
      </rPr>
      <t xml:space="preserve"> Para el año 2020 seremos una institución reconocida a nivel departamental por la prestación integral de servicios de salud enfocados en la promoción de la salud y prevención de la enfermedad, a partir del trato digno, respetuoso,  con ética y vocación de servicio. Garantizando la estabilidad  financiera de la E.S.E.  </t>
    </r>
  </si>
  <si>
    <t>100 SMLMV</t>
  </si>
  <si>
    <t>10 SMLMV</t>
  </si>
  <si>
    <t>SERVICIO DE ASEO Y DESINFECCION DE AREAS HOSPITALARIAS</t>
  </si>
  <si>
    <t>Mario Enrique Gongora C.</t>
  </si>
  <si>
    <t xml:space="preserve">Mario Enrique Gongora Contreras
Subgerente Administrativo 
3107873430
admin@hospital-sesquile-cundinamarca.gov.co </t>
  </si>
  <si>
    <t>ENFERMERA JEFE PIC SESQUILE</t>
  </si>
  <si>
    <t>AUXILIARES DE ENFERMERIA PIC SESQUILE</t>
  </si>
  <si>
    <t>MEDICO GENERAL PIC SESQUILE</t>
  </si>
  <si>
    <t>NUTRICIONISTA PIC SESQUILE</t>
  </si>
  <si>
    <t>ENFERMERA JEFE PIC GACHANCIPA</t>
  </si>
  <si>
    <t>AUXILIAR DE ENFERMERIA PIC GACHANCIPA</t>
  </si>
  <si>
    <t>NUTRICIONISTA PIC GACHANCIPA</t>
  </si>
  <si>
    <t>PISCOLOGA PIC SESQUILE</t>
  </si>
  <si>
    <t>PSICOLOGA PIC GACHANCIPA</t>
  </si>
  <si>
    <t>TECNICO SANEAMIENTO IVC</t>
  </si>
  <si>
    <t>ENFERMERA APS</t>
  </si>
  <si>
    <t>AUXILIAR DE ENFERMERIA APS</t>
  </si>
  <si>
    <t>NUTRICIONISTA APS</t>
  </si>
  <si>
    <t>PSICOLOGO APS</t>
  </si>
  <si>
    <t>MEDICO GENERAL APS</t>
  </si>
  <si>
    <t>HIGIENISTA SALUD ORAL</t>
  </si>
  <si>
    <t>COORDINADOR  SANEAMIENTO IVC</t>
  </si>
  <si>
    <t>Terapia Respiratoria - Referente IAMI</t>
  </si>
  <si>
    <t>ADECUACION SERVICIO DE URGENCIA OBRA</t>
  </si>
  <si>
    <t>INTERVENTORIA ADECUACION SERVICIO DE URGENCIAS OBRA</t>
  </si>
  <si>
    <t>5 MESES</t>
  </si>
  <si>
    <t>5.5 MESES</t>
  </si>
  <si>
    <t>9,5 MESES</t>
  </si>
  <si>
    <t>7 MESES</t>
  </si>
  <si>
    <t>CONVENIO</t>
  </si>
  <si>
    <t>HONORARIOS JUNTA DIRECTIVA</t>
  </si>
  <si>
    <t>N / A</t>
  </si>
  <si>
    <t>Equipos Biomedicos</t>
  </si>
  <si>
    <t>2 MESES</t>
  </si>
  <si>
    <t>CUENTAS MAESTRAS</t>
  </si>
  <si>
    <t>1 MES</t>
  </si>
  <si>
    <t>Equipo Industrial</t>
  </si>
  <si>
    <t>Mobiliario</t>
  </si>
  <si>
    <t>Arrendamiento equipo de oficina</t>
  </si>
  <si>
    <t>6.5 MESES</t>
  </si>
  <si>
    <t>Servicios de Bienestar Social</t>
  </si>
  <si>
    <t>9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</si>
</sst>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_-;\-* #,##0.00\ _€_-;_-* &quot;-&quot;??\ _€_-;_-@_-"/>
    <numFmt numFmtId="165" formatCode="_-* #,##0\ _€_-;\-* #,##0\ _€_-;_-* &quot;-&quot;??\ _€_-;_-@_-"/>
    <numFmt numFmtId="166" formatCode="&quot;$&quot;#,##0.00"/>
    <numFmt numFmtId="167" formatCode="dd/mm/yyyy;@"/>
  </numFmts>
  <fonts count="14" x14ac:knownFonts="1">
    <font>
      <sz val="11"/>
      <color theme="1"/>
      <name val="Calibri"/>
      <family val="2"/>
      <scheme val="minor"/>
    </font>
    <font>
      <sz val="11"/>
      <color theme="1"/>
      <name val="Calibri"/>
      <family val="2"/>
      <scheme val="minor"/>
    </font>
    <font>
      <sz val="12"/>
      <color theme="1"/>
      <name val="Arial"/>
      <family val="2"/>
    </font>
    <font>
      <sz val="11"/>
      <color theme="0"/>
      <name val="Calibri"/>
      <family val="2"/>
      <scheme val="minor"/>
    </font>
    <font>
      <sz val="11"/>
      <name val="Calibri"/>
      <family val="2"/>
      <scheme val="minor"/>
    </font>
    <font>
      <b/>
      <sz val="11"/>
      <name val="Calibri"/>
      <family val="2"/>
    </font>
    <font>
      <sz val="11"/>
      <name val="Calibri"/>
      <family val="2"/>
    </font>
    <font>
      <b/>
      <sz val="9"/>
      <color indexed="81"/>
      <name val="Tahoma"/>
      <family val="2"/>
    </font>
    <font>
      <sz val="9"/>
      <color indexed="81"/>
      <name val="Tahoma"/>
      <family val="2"/>
    </font>
    <font>
      <b/>
      <sz val="11"/>
      <name val="Calibri"/>
      <family val="2"/>
      <scheme val="minor"/>
    </font>
    <font>
      <u/>
      <sz val="11"/>
      <color theme="10"/>
      <name val="Calibri"/>
      <family val="2"/>
      <scheme val="minor"/>
    </font>
    <font>
      <u/>
      <sz val="11"/>
      <name val="Calibri"/>
      <family val="2"/>
      <scheme val="minor"/>
    </font>
    <font>
      <b/>
      <sz val="11"/>
      <color indexed="8"/>
      <name val="Calibri"/>
      <family val="2"/>
    </font>
    <font>
      <sz val="10"/>
      <name val="Arial"/>
      <family val="2"/>
    </font>
  </fonts>
  <fills count="4">
    <fill>
      <patternFill patternType="none"/>
    </fill>
    <fill>
      <patternFill patternType="gray125"/>
    </fill>
    <fill>
      <patternFill patternType="solid">
        <fgColor theme="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3" fillId="2" borderId="0" applyNumberFormat="0" applyBorder="0" applyAlignment="0" applyProtection="0"/>
    <xf numFmtId="0" fontId="10" fillId="0" borderId="0" applyNumberFormat="0" applyFill="0" applyBorder="0" applyAlignment="0" applyProtection="0"/>
  </cellStyleXfs>
  <cellXfs count="56">
    <xf numFmtId="0" fontId="0" fillId="0" borderId="0" xfId="0"/>
    <xf numFmtId="0" fontId="2" fillId="0" borderId="0" xfId="0" applyFont="1"/>
    <xf numFmtId="0" fontId="2" fillId="0" borderId="1" xfId="0" applyFont="1" applyBorder="1"/>
    <xf numFmtId="165" fontId="2" fillId="0" borderId="0" xfId="1" applyNumberFormat="1" applyFont="1" applyFill="1"/>
    <xf numFmtId="0" fontId="4" fillId="3" borderId="4" xfId="0" applyFont="1" applyFill="1" applyBorder="1" applyAlignment="1">
      <alignment horizontal="left" vertical="center"/>
    </xf>
    <xf numFmtId="2" fontId="4" fillId="3" borderId="1" xfId="0" applyNumberFormat="1" applyFont="1" applyFill="1" applyBorder="1" applyAlignment="1">
      <alignment horizontal="left" vertical="center" wrapText="1"/>
    </xf>
    <xf numFmtId="0" fontId="4" fillId="0" borderId="4" xfId="0" applyFont="1" applyFill="1" applyBorder="1" applyAlignment="1">
      <alignment horizontal="left" vertical="center"/>
    </xf>
    <xf numFmtId="2"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4" xfId="0" applyNumberFormat="1"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0" borderId="4" xfId="0" applyNumberFormat="1" applyFont="1" applyBorder="1" applyAlignment="1">
      <alignment horizontal="left" vertical="center"/>
    </xf>
    <xf numFmtId="0" fontId="4" fillId="0" borderId="4" xfId="0" applyNumberFormat="1" applyFont="1" applyFill="1" applyBorder="1" applyAlignment="1">
      <alignment horizontal="left" vertical="center" wrapText="1"/>
    </xf>
    <xf numFmtId="0" fontId="4" fillId="0" borderId="0" xfId="0" applyFont="1" applyFill="1" applyAlignment="1">
      <alignment horizontal="left" vertical="center" wrapText="1"/>
    </xf>
    <xf numFmtId="166" fontId="4" fillId="0" borderId="0" xfId="0" applyNumberFormat="1" applyFont="1" applyFill="1" applyAlignment="1">
      <alignment horizontal="left" vertical="center" wrapText="1"/>
    </xf>
    <xf numFmtId="0" fontId="9" fillId="0" borderId="0" xfId="0" applyFont="1" applyFill="1" applyAlignment="1">
      <alignment horizontal="left" vertical="center"/>
    </xf>
    <xf numFmtId="0" fontId="4" fillId="0" borderId="5" xfId="0" applyFont="1" applyFill="1" applyBorder="1" applyAlignment="1">
      <alignment horizontal="left" vertical="center" wrapText="1"/>
    </xf>
    <xf numFmtId="0" fontId="4" fillId="0" borderId="5" xfId="0" quotePrefix="1" applyFont="1" applyFill="1" applyBorder="1" applyAlignment="1">
      <alignment horizontal="left" vertical="center" wrapText="1"/>
    </xf>
    <xf numFmtId="0" fontId="11" fillId="0" borderId="5" xfId="3" quotePrefix="1" applyFont="1" applyFill="1" applyBorder="1" applyAlignment="1">
      <alignment horizontal="left" vertical="center" wrapText="1"/>
    </xf>
    <xf numFmtId="0" fontId="3" fillId="2" borderId="2" xfId="2" applyBorder="1" applyAlignment="1">
      <alignment horizontal="left" wrapText="1"/>
    </xf>
    <xf numFmtId="0" fontId="3" fillId="2" borderId="3" xfId="2" applyBorder="1" applyAlignment="1">
      <alignment wrapText="1"/>
    </xf>
    <xf numFmtId="0" fontId="3" fillId="2" borderId="6" xfId="2" applyBorder="1" applyAlignment="1">
      <alignment wrapText="1"/>
    </xf>
    <xf numFmtId="0" fontId="12" fillId="0" borderId="0" xfId="0" applyFont="1" applyAlignment="1"/>
    <xf numFmtId="4" fontId="4" fillId="3" borderId="1" xfId="0" applyNumberFormat="1" applyFont="1" applyFill="1" applyBorder="1" applyAlignment="1">
      <alignment horizontal="right" vertical="center" wrapText="1"/>
    </xf>
    <xf numFmtId="167" fontId="4" fillId="3" borderId="1" xfId="0" applyNumberFormat="1" applyFont="1" applyFill="1" applyBorder="1" applyAlignment="1">
      <alignment horizontal="left" vertical="center" wrapText="1"/>
    </xf>
    <xf numFmtId="167" fontId="4" fillId="0" borderId="1" xfId="0" applyNumberFormat="1" applyFont="1" applyFill="1" applyBorder="1" applyAlignment="1">
      <alignment horizontal="left" vertical="center" wrapText="1"/>
    </xf>
    <xf numFmtId="167" fontId="4" fillId="0" borderId="1" xfId="0" applyNumberFormat="1" applyFont="1" applyFill="1" applyBorder="1" applyAlignment="1">
      <alignment horizontal="left" vertical="center"/>
    </xf>
    <xf numFmtId="4" fontId="2" fillId="0" borderId="0" xfId="0" applyNumberFormat="1" applyFont="1"/>
    <xf numFmtId="4" fontId="4" fillId="3" borderId="1" xfId="0" applyNumberFormat="1" applyFont="1" applyFill="1" applyBorder="1" applyAlignment="1">
      <alignment horizontal="center" vertical="center" wrapText="1"/>
    </xf>
    <xf numFmtId="0" fontId="13" fillId="0" borderId="1" xfId="0" applyFont="1" applyBorder="1"/>
    <xf numFmtId="0" fontId="4" fillId="0" borderId="5" xfId="0" applyFont="1" applyFill="1" applyBorder="1" applyAlignment="1">
      <alignment horizontal="justify" vertical="center" wrapText="1"/>
    </xf>
    <xf numFmtId="4" fontId="2" fillId="0" borderId="0" xfId="0" applyNumberFormat="1" applyFont="1" applyAlignment="1">
      <alignment wrapText="1"/>
    </xf>
    <xf numFmtId="0" fontId="9"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6" xfId="0" applyFont="1" applyFill="1" applyBorder="1" applyAlignment="1">
      <alignment horizontal="left" vertical="center" wrapText="1"/>
    </xf>
    <xf numFmtId="166" fontId="9" fillId="0" borderId="5" xfId="0" applyNumberFormat="1" applyFont="1" applyFill="1" applyBorder="1" applyAlignment="1">
      <alignment horizontal="right" vertical="center" wrapText="1"/>
    </xf>
    <xf numFmtId="14" fontId="9" fillId="0" borderId="16" xfId="0" applyNumberFormat="1" applyFont="1" applyFill="1" applyBorder="1" applyAlignment="1">
      <alignment horizontal="right" vertical="center" wrapText="1"/>
    </xf>
    <xf numFmtId="0" fontId="0" fillId="0" borderId="1" xfId="0" applyFont="1" applyFill="1" applyBorder="1" applyAlignment="1">
      <alignment horizontal="left" vertical="center"/>
    </xf>
    <xf numFmtId="4" fontId="0" fillId="0" borderId="0" xfId="0" applyNumberFormat="1"/>
    <xf numFmtId="43" fontId="0" fillId="0" borderId="0" xfId="0" applyNumberFormat="1"/>
    <xf numFmtId="166" fontId="2" fillId="0" borderId="0" xfId="0" applyNumberFormat="1" applyFont="1"/>
    <xf numFmtId="0" fontId="4" fillId="0" borderId="17" xfId="0" applyFont="1" applyFill="1" applyBorder="1" applyAlignment="1">
      <alignment horizontal="left" vertical="center"/>
    </xf>
    <xf numFmtId="0" fontId="4" fillId="3" borderId="4" xfId="0" applyNumberFormat="1" applyFont="1" applyFill="1" applyBorder="1" applyAlignment="1">
      <alignment horizontal="left" vertical="center"/>
    </xf>
    <xf numFmtId="0" fontId="4" fillId="0" borderId="7" xfId="0" applyFont="1" applyFill="1" applyBorder="1" applyAlignment="1">
      <alignment horizontal="justify" vertical="center" wrapText="1"/>
    </xf>
    <xf numFmtId="0" fontId="4" fillId="0" borderId="8" xfId="0" applyFont="1" applyFill="1" applyBorder="1" applyAlignment="1">
      <alignment horizontal="justify" vertical="center" wrapText="1"/>
    </xf>
    <xf numFmtId="0" fontId="4" fillId="0" borderId="9" xfId="0" applyFont="1" applyFill="1" applyBorder="1" applyAlignment="1">
      <alignment horizontal="justify" vertical="center" wrapText="1"/>
    </xf>
    <xf numFmtId="0" fontId="4" fillId="0" borderId="10" xfId="0" applyFont="1" applyFill="1" applyBorder="1" applyAlignment="1">
      <alignment horizontal="justify" vertical="center" wrapText="1"/>
    </xf>
    <xf numFmtId="0" fontId="4" fillId="0" borderId="0" xfId="0" applyFont="1" applyFill="1" applyBorder="1" applyAlignment="1">
      <alignment horizontal="justify" vertical="center" wrapText="1"/>
    </xf>
    <xf numFmtId="0" fontId="4" fillId="0" borderId="11"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4" fillId="0" borderId="13"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9" fillId="0" borderId="0" xfId="0" applyFont="1" applyFill="1" applyAlignment="1">
      <alignment horizontal="center" vertical="center"/>
    </xf>
  </cellXfs>
  <cellStyles count="4">
    <cellStyle name="Énfasis1" xfId="2" builtinId="29"/>
    <cellStyle name="Hipervínculo" xfId="3"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718"/>
  <sheetViews>
    <sheetView tabSelected="1" topLeftCell="A20" zoomScale="86" zoomScaleNormal="86" workbookViewId="0">
      <selection activeCell="B180" sqref="B180"/>
    </sheetView>
  </sheetViews>
  <sheetFormatPr baseColWidth="10" defaultRowHeight="15" x14ac:dyDescent="0.2"/>
  <cols>
    <col min="1" max="1" width="11.42578125" style="1"/>
    <col min="2" max="2" width="13.140625" style="1" bestFit="1" customWidth="1"/>
    <col min="3" max="3" width="70.5703125" style="1" bestFit="1" customWidth="1"/>
    <col min="4" max="4" width="13" style="1" customWidth="1"/>
    <col min="5" max="5" width="14" style="1" customWidth="1"/>
    <col min="6" max="6" width="16.140625" style="1" customWidth="1"/>
    <col min="7" max="7" width="22.5703125" style="1" customWidth="1"/>
    <col min="8" max="8" width="23" style="3" customWidth="1"/>
    <col min="9" max="9" width="19.85546875" style="1" bestFit="1" customWidth="1"/>
    <col min="10" max="10" width="22.28515625" style="1" customWidth="1"/>
    <col min="11" max="11" width="16" style="1" customWidth="1"/>
    <col min="12" max="12" width="31.42578125" style="1" customWidth="1"/>
    <col min="13" max="16384" width="11.42578125" style="1"/>
  </cols>
  <sheetData>
    <row r="2" spans="2:12" ht="15" customHeight="1" x14ac:dyDescent="0.2">
      <c r="B2" s="55" t="s">
        <v>616</v>
      </c>
      <c r="C2" s="55"/>
      <c r="D2" s="55"/>
      <c r="E2" s="55"/>
      <c r="F2" s="55"/>
      <c r="G2" s="55"/>
      <c r="H2" s="55"/>
      <c r="I2" s="55"/>
      <c r="J2" s="55"/>
      <c r="K2" s="55"/>
      <c r="L2" s="55"/>
    </row>
    <row r="3" spans="2:12" ht="15.75" thickBot="1" x14ac:dyDescent="0.25">
      <c r="B3" s="17" t="s">
        <v>617</v>
      </c>
      <c r="C3" s="15"/>
      <c r="D3" s="15"/>
      <c r="E3" s="15"/>
      <c r="F3" s="15"/>
      <c r="G3" s="15"/>
      <c r="H3" s="16"/>
      <c r="I3" s="16"/>
    </row>
    <row r="4" spans="2:12" x14ac:dyDescent="0.2">
      <c r="B4" s="34" t="s">
        <v>618</v>
      </c>
      <c r="C4" s="37" t="s">
        <v>619</v>
      </c>
      <c r="D4" s="15"/>
      <c r="E4" s="15"/>
      <c r="F4" s="46" t="s">
        <v>620</v>
      </c>
      <c r="G4" s="47"/>
      <c r="H4" s="47"/>
      <c r="I4" s="48"/>
    </row>
    <row r="5" spans="2:12" x14ac:dyDescent="0.2">
      <c r="B5" s="35" t="s">
        <v>621</v>
      </c>
      <c r="C5" s="18" t="s">
        <v>622</v>
      </c>
      <c r="D5" s="15"/>
      <c r="E5" s="15"/>
      <c r="F5" s="49"/>
      <c r="G5" s="50"/>
      <c r="H5" s="50"/>
      <c r="I5" s="51"/>
    </row>
    <row r="6" spans="2:12" x14ac:dyDescent="0.2">
      <c r="B6" s="35" t="s">
        <v>623</v>
      </c>
      <c r="C6" s="19" t="s">
        <v>624</v>
      </c>
      <c r="D6" s="15"/>
      <c r="E6" s="15"/>
      <c r="F6" s="49"/>
      <c r="G6" s="50"/>
      <c r="H6" s="50"/>
      <c r="I6" s="51"/>
    </row>
    <row r="7" spans="2:12" x14ac:dyDescent="0.2">
      <c r="B7" s="35" t="s">
        <v>625</v>
      </c>
      <c r="C7" s="20" t="s">
        <v>626</v>
      </c>
      <c r="D7" s="15"/>
      <c r="E7" s="15"/>
      <c r="F7" s="49"/>
      <c r="G7" s="50"/>
      <c r="H7" s="50"/>
      <c r="I7" s="51"/>
    </row>
    <row r="8" spans="2:12" ht="180" customHeight="1" x14ac:dyDescent="0.2">
      <c r="B8" s="35" t="s">
        <v>627</v>
      </c>
      <c r="C8" s="32" t="s">
        <v>692</v>
      </c>
      <c r="D8" s="15"/>
      <c r="E8" s="15"/>
      <c r="F8" s="52"/>
      <c r="G8" s="53"/>
      <c r="H8" s="53"/>
      <c r="I8" s="54"/>
    </row>
    <row r="9" spans="2:12" ht="90" x14ac:dyDescent="0.2">
      <c r="B9" s="35" t="s">
        <v>628</v>
      </c>
      <c r="C9" s="32" t="s">
        <v>629</v>
      </c>
      <c r="D9" s="15"/>
      <c r="E9" s="15"/>
      <c r="F9" s="15"/>
      <c r="G9" s="15"/>
      <c r="H9" s="16"/>
      <c r="I9" s="16"/>
    </row>
    <row r="10" spans="2:12" ht="60" x14ac:dyDescent="0.2">
      <c r="B10" s="35" t="s">
        <v>630</v>
      </c>
      <c r="C10" s="18" t="s">
        <v>697</v>
      </c>
      <c r="D10" s="15"/>
      <c r="E10" s="15"/>
      <c r="F10" s="46" t="s">
        <v>631</v>
      </c>
      <c r="G10" s="47"/>
      <c r="H10" s="47"/>
      <c r="I10" s="48"/>
    </row>
    <row r="11" spans="2:12" ht="30" x14ac:dyDescent="0.2">
      <c r="B11" s="35" t="s">
        <v>632</v>
      </c>
      <c r="C11" s="38">
        <v>4027446013</v>
      </c>
      <c r="D11" s="15"/>
      <c r="E11" s="15"/>
      <c r="F11" s="49"/>
      <c r="G11" s="50"/>
      <c r="H11" s="50"/>
      <c r="I11" s="51"/>
    </row>
    <row r="12" spans="2:12" ht="60" x14ac:dyDescent="0.2">
      <c r="B12" s="35" t="s">
        <v>633</v>
      </c>
      <c r="C12" s="38" t="s">
        <v>693</v>
      </c>
      <c r="D12" s="15"/>
      <c r="E12" s="15"/>
      <c r="F12" s="49"/>
      <c r="G12" s="50"/>
      <c r="H12" s="50"/>
      <c r="I12" s="51"/>
    </row>
    <row r="13" spans="2:12" ht="60" x14ac:dyDescent="0.2">
      <c r="B13" s="35" t="s">
        <v>634</v>
      </c>
      <c r="C13" s="38" t="s">
        <v>694</v>
      </c>
      <c r="D13" s="15"/>
      <c r="E13" s="15"/>
      <c r="F13" s="49"/>
      <c r="G13" s="50"/>
      <c r="H13" s="50"/>
      <c r="I13" s="51"/>
    </row>
    <row r="14" spans="2:12" ht="60.75" thickBot="1" x14ac:dyDescent="0.25">
      <c r="B14" s="36" t="s">
        <v>635</v>
      </c>
      <c r="C14" s="39">
        <v>43529</v>
      </c>
      <c r="D14" s="15"/>
      <c r="E14" s="15"/>
      <c r="F14" s="52"/>
      <c r="G14" s="53"/>
      <c r="H14" s="53"/>
      <c r="I14" s="54"/>
    </row>
    <row r="15" spans="2:12" x14ac:dyDescent="0.2">
      <c r="H15" s="1"/>
    </row>
    <row r="16" spans="2:12" ht="16.5" thickBot="1" x14ac:dyDescent="0.3">
      <c r="B16" s="24" t="s">
        <v>681</v>
      </c>
      <c r="H16" s="1"/>
    </row>
    <row r="17" spans="2:12" ht="75" x14ac:dyDescent="0.25">
      <c r="B17" s="21" t="s">
        <v>582</v>
      </c>
      <c r="C17" s="22" t="s">
        <v>583</v>
      </c>
      <c r="D17" s="22" t="s">
        <v>672</v>
      </c>
      <c r="E17" s="22" t="s">
        <v>673</v>
      </c>
      <c r="F17" s="22" t="s">
        <v>674</v>
      </c>
      <c r="G17" s="22" t="s">
        <v>675</v>
      </c>
      <c r="H17" s="22" t="s">
        <v>676</v>
      </c>
      <c r="I17" s="22" t="s">
        <v>677</v>
      </c>
      <c r="J17" s="22" t="s">
        <v>678</v>
      </c>
      <c r="K17" s="22" t="s">
        <v>679</v>
      </c>
      <c r="L17" s="23" t="s">
        <v>680</v>
      </c>
    </row>
    <row r="18" spans="2:12" x14ac:dyDescent="0.2">
      <c r="B18" s="4">
        <v>85101705</v>
      </c>
      <c r="C18" s="5" t="s">
        <v>723</v>
      </c>
      <c r="D18" s="26">
        <v>43497</v>
      </c>
      <c r="E18" s="5" t="s">
        <v>689</v>
      </c>
      <c r="F18" s="5" t="s">
        <v>683</v>
      </c>
      <c r="G18" s="5" t="s">
        <v>682</v>
      </c>
      <c r="H18" s="25">
        <v>5000000</v>
      </c>
      <c r="I18" s="25">
        <v>5000000</v>
      </c>
      <c r="J18" s="30" t="s">
        <v>686</v>
      </c>
      <c r="K18" s="30" t="s">
        <v>724</v>
      </c>
      <c r="L18" s="2" t="s">
        <v>696</v>
      </c>
    </row>
    <row r="19" spans="2:12" x14ac:dyDescent="0.2">
      <c r="B19" s="4">
        <v>72101500</v>
      </c>
      <c r="C19" s="5" t="s">
        <v>716</v>
      </c>
      <c r="D19" s="26">
        <v>43600</v>
      </c>
      <c r="E19" s="5" t="s">
        <v>718</v>
      </c>
      <c r="F19" s="5" t="s">
        <v>684</v>
      </c>
      <c r="G19" s="5" t="s">
        <v>722</v>
      </c>
      <c r="H19" s="25">
        <v>728971963</v>
      </c>
      <c r="I19" s="25">
        <v>728971963</v>
      </c>
      <c r="J19" s="30" t="s">
        <v>686</v>
      </c>
      <c r="K19" s="30" t="s">
        <v>687</v>
      </c>
      <c r="L19" s="2" t="s">
        <v>696</v>
      </c>
    </row>
    <row r="20" spans="2:12" x14ac:dyDescent="0.2">
      <c r="B20" s="4">
        <v>72101500</v>
      </c>
      <c r="C20" s="5" t="s">
        <v>717</v>
      </c>
      <c r="D20" s="26">
        <v>43595</v>
      </c>
      <c r="E20" s="5" t="s">
        <v>719</v>
      </c>
      <c r="F20" s="5" t="s">
        <v>683</v>
      </c>
      <c r="G20" s="5" t="s">
        <v>722</v>
      </c>
      <c r="H20" s="25">
        <v>51028037</v>
      </c>
      <c r="I20" s="25">
        <v>51028037</v>
      </c>
      <c r="J20" s="30" t="s">
        <v>686</v>
      </c>
      <c r="K20" s="30" t="s">
        <v>687</v>
      </c>
      <c r="L20" s="2" t="s">
        <v>696</v>
      </c>
    </row>
    <row r="21" spans="2:12" x14ac:dyDescent="0.2">
      <c r="B21" s="4">
        <v>85101601</v>
      </c>
      <c r="C21" s="5" t="s">
        <v>698</v>
      </c>
      <c r="D21" s="26">
        <v>43546</v>
      </c>
      <c r="E21" s="5" t="s">
        <v>720</v>
      </c>
      <c r="F21" s="5" t="s">
        <v>683</v>
      </c>
      <c r="G21" s="5" t="s">
        <v>682</v>
      </c>
      <c r="H21" s="25">
        <v>11030558</v>
      </c>
      <c r="I21" s="25">
        <v>11030558</v>
      </c>
      <c r="J21" s="30" t="s">
        <v>686</v>
      </c>
      <c r="K21" s="30" t="s">
        <v>687</v>
      </c>
      <c r="L21" s="2" t="s">
        <v>696</v>
      </c>
    </row>
    <row r="22" spans="2:12" x14ac:dyDescent="0.2">
      <c r="B22" s="6">
        <v>85101604</v>
      </c>
      <c r="C22" s="5" t="s">
        <v>699</v>
      </c>
      <c r="D22" s="26">
        <v>43546</v>
      </c>
      <c r="E22" s="5" t="s">
        <v>720</v>
      </c>
      <c r="F22" s="5" t="s">
        <v>683</v>
      </c>
      <c r="G22" s="5" t="s">
        <v>682</v>
      </c>
      <c r="H22" s="25">
        <v>30000000</v>
      </c>
      <c r="I22" s="25">
        <v>30000000</v>
      </c>
      <c r="J22" s="30" t="s">
        <v>686</v>
      </c>
      <c r="K22" s="30" t="s">
        <v>687</v>
      </c>
      <c r="L22" s="2" t="s">
        <v>696</v>
      </c>
    </row>
    <row r="23" spans="2:12" x14ac:dyDescent="0.2">
      <c r="B23" s="4">
        <v>85121502</v>
      </c>
      <c r="C23" s="5" t="s">
        <v>700</v>
      </c>
      <c r="D23" s="26">
        <v>43546</v>
      </c>
      <c r="E23" s="5" t="s">
        <v>720</v>
      </c>
      <c r="F23" s="5" t="s">
        <v>683</v>
      </c>
      <c r="G23" s="5" t="s">
        <v>682</v>
      </c>
      <c r="H23" s="25">
        <v>2000000</v>
      </c>
      <c r="I23" s="25">
        <v>2000000</v>
      </c>
      <c r="J23" s="30" t="s">
        <v>686</v>
      </c>
      <c r="K23" s="30" t="s">
        <v>687</v>
      </c>
      <c r="L23" s="2" t="s">
        <v>696</v>
      </c>
    </row>
    <row r="24" spans="2:12" x14ac:dyDescent="0.2">
      <c r="B24" s="40">
        <v>85111608</v>
      </c>
      <c r="C24" s="5" t="s">
        <v>701</v>
      </c>
      <c r="D24" s="26">
        <v>43546</v>
      </c>
      <c r="E24" s="5" t="s">
        <v>720</v>
      </c>
      <c r="F24" s="5" t="s">
        <v>683</v>
      </c>
      <c r="G24" s="5" t="s">
        <v>682</v>
      </c>
      <c r="H24" s="25">
        <f>4305000+1480000</f>
        <v>5785000</v>
      </c>
      <c r="I24" s="25">
        <v>4305000</v>
      </c>
      <c r="J24" s="30" t="s">
        <v>686</v>
      </c>
      <c r="K24" s="30" t="s">
        <v>687</v>
      </c>
      <c r="L24" s="2" t="s">
        <v>696</v>
      </c>
    </row>
    <row r="25" spans="2:12" x14ac:dyDescent="0.2">
      <c r="B25" s="40">
        <v>85121608</v>
      </c>
      <c r="C25" s="5" t="s">
        <v>705</v>
      </c>
      <c r="D25" s="26">
        <v>43546</v>
      </c>
      <c r="E25" s="5" t="s">
        <v>720</v>
      </c>
      <c r="F25" s="5" t="s">
        <v>683</v>
      </c>
      <c r="G25" s="5" t="s">
        <v>682</v>
      </c>
      <c r="H25" s="25">
        <v>12990000</v>
      </c>
      <c r="I25" s="25">
        <v>12990000</v>
      </c>
      <c r="J25" s="30" t="s">
        <v>686</v>
      </c>
      <c r="K25" s="30" t="s">
        <v>687</v>
      </c>
      <c r="L25" s="2" t="s">
        <v>696</v>
      </c>
    </row>
    <row r="26" spans="2:12" x14ac:dyDescent="0.2">
      <c r="B26" s="4">
        <v>85101601</v>
      </c>
      <c r="C26" s="5" t="s">
        <v>702</v>
      </c>
      <c r="D26" s="26">
        <v>43546</v>
      </c>
      <c r="E26" s="5" t="s">
        <v>688</v>
      </c>
      <c r="F26" s="5" t="s">
        <v>683</v>
      </c>
      <c r="G26" s="5" t="s">
        <v>682</v>
      </c>
      <c r="H26" s="25">
        <v>13520000</v>
      </c>
      <c r="I26" s="25">
        <v>13520000</v>
      </c>
      <c r="J26" s="30" t="s">
        <v>686</v>
      </c>
      <c r="K26" s="30" t="s">
        <v>687</v>
      </c>
      <c r="L26" s="2" t="s">
        <v>696</v>
      </c>
    </row>
    <row r="27" spans="2:12" x14ac:dyDescent="0.2">
      <c r="B27" s="6">
        <v>85101604</v>
      </c>
      <c r="C27" s="5" t="s">
        <v>703</v>
      </c>
      <c r="D27" s="26">
        <v>43546</v>
      </c>
      <c r="E27" s="5" t="s">
        <v>688</v>
      </c>
      <c r="F27" s="5" t="s">
        <v>683</v>
      </c>
      <c r="G27" s="5" t="s">
        <v>682</v>
      </c>
      <c r="H27" s="25">
        <v>44999980</v>
      </c>
      <c r="I27" s="25">
        <v>44999980</v>
      </c>
      <c r="J27" s="30" t="s">
        <v>686</v>
      </c>
      <c r="K27" s="30" t="s">
        <v>687</v>
      </c>
      <c r="L27" s="2" t="s">
        <v>696</v>
      </c>
    </row>
    <row r="28" spans="2:12" x14ac:dyDescent="0.2">
      <c r="B28" s="40">
        <v>85111608</v>
      </c>
      <c r="C28" s="5" t="s">
        <v>704</v>
      </c>
      <c r="D28" s="26">
        <v>43546</v>
      </c>
      <c r="E28" s="5" t="s">
        <v>688</v>
      </c>
      <c r="F28" s="5" t="s">
        <v>683</v>
      </c>
      <c r="G28" s="5" t="s">
        <v>682</v>
      </c>
      <c r="H28" s="25">
        <v>3990000</v>
      </c>
      <c r="I28" s="25">
        <v>3990000</v>
      </c>
      <c r="J28" s="30" t="s">
        <v>686</v>
      </c>
      <c r="K28" s="30" t="s">
        <v>687</v>
      </c>
      <c r="L28" s="2" t="s">
        <v>696</v>
      </c>
    </row>
    <row r="29" spans="2:12" x14ac:dyDescent="0.2">
      <c r="B29" s="40">
        <v>85121608</v>
      </c>
      <c r="C29" s="5" t="s">
        <v>706</v>
      </c>
      <c r="D29" s="26">
        <v>43546</v>
      </c>
      <c r="E29" s="5" t="s">
        <v>688</v>
      </c>
      <c r="F29" s="5" t="s">
        <v>683</v>
      </c>
      <c r="G29" s="5" t="s">
        <v>682</v>
      </c>
      <c r="H29" s="25">
        <f>4804000+600000</f>
        <v>5404000</v>
      </c>
      <c r="I29" s="25">
        <v>4804000</v>
      </c>
      <c r="J29" s="30" t="s">
        <v>686</v>
      </c>
      <c r="K29" s="30" t="s">
        <v>687</v>
      </c>
      <c r="L29" s="2" t="s">
        <v>696</v>
      </c>
    </row>
    <row r="30" spans="2:12" x14ac:dyDescent="0.2">
      <c r="B30" s="40">
        <v>85111509</v>
      </c>
      <c r="C30" s="5" t="s">
        <v>707</v>
      </c>
      <c r="D30" s="26">
        <v>43531</v>
      </c>
      <c r="E30" s="5" t="s">
        <v>688</v>
      </c>
      <c r="F30" s="5" t="s">
        <v>683</v>
      </c>
      <c r="G30" s="5" t="s">
        <v>682</v>
      </c>
      <c r="H30" s="25">
        <v>55000000</v>
      </c>
      <c r="I30" s="25">
        <v>55000000</v>
      </c>
      <c r="J30" s="30" t="s">
        <v>686</v>
      </c>
      <c r="K30" s="30" t="s">
        <v>687</v>
      </c>
      <c r="L30" s="2" t="s">
        <v>696</v>
      </c>
    </row>
    <row r="31" spans="2:12" x14ac:dyDescent="0.2">
      <c r="B31" s="40">
        <v>85111509</v>
      </c>
      <c r="C31" s="5" t="s">
        <v>714</v>
      </c>
      <c r="D31" s="26">
        <v>43531</v>
      </c>
      <c r="E31" s="5" t="s">
        <v>688</v>
      </c>
      <c r="F31" s="5" t="s">
        <v>683</v>
      </c>
      <c r="G31" s="5" t="s">
        <v>682</v>
      </c>
      <c r="H31" s="25">
        <f>26650866+2450000</f>
        <v>29100866</v>
      </c>
      <c r="I31" s="25">
        <f>26650866+2450000</f>
        <v>29100866</v>
      </c>
      <c r="J31" s="30" t="s">
        <v>686</v>
      </c>
      <c r="K31" s="30" t="s">
        <v>687</v>
      </c>
      <c r="L31" s="2" t="s">
        <v>696</v>
      </c>
    </row>
    <row r="32" spans="2:12" x14ac:dyDescent="0.2">
      <c r="B32" s="4">
        <v>85101601</v>
      </c>
      <c r="C32" s="5" t="s">
        <v>708</v>
      </c>
      <c r="D32" s="26">
        <v>43518</v>
      </c>
      <c r="E32" s="5" t="s">
        <v>721</v>
      </c>
      <c r="F32" s="5" t="s">
        <v>683</v>
      </c>
      <c r="G32" s="5" t="s">
        <v>682</v>
      </c>
      <c r="H32" s="25">
        <v>21700000</v>
      </c>
      <c r="I32" s="25">
        <v>21700000</v>
      </c>
      <c r="J32" s="30" t="s">
        <v>686</v>
      </c>
      <c r="K32" s="30" t="s">
        <v>687</v>
      </c>
      <c r="L32" s="2" t="s">
        <v>696</v>
      </c>
    </row>
    <row r="33" spans="2:12" x14ac:dyDescent="0.2">
      <c r="B33" s="6">
        <v>85101604</v>
      </c>
      <c r="C33" s="5" t="s">
        <v>709</v>
      </c>
      <c r="D33" s="26">
        <v>43518</v>
      </c>
      <c r="E33" s="5" t="s">
        <v>721</v>
      </c>
      <c r="F33" s="5" t="s">
        <v>683</v>
      </c>
      <c r="G33" s="5" t="s">
        <v>682</v>
      </c>
      <c r="H33" s="25">
        <v>95440800</v>
      </c>
      <c r="I33" s="25">
        <v>95440800</v>
      </c>
      <c r="J33" s="30" t="s">
        <v>686</v>
      </c>
      <c r="K33" s="30" t="s">
        <v>687</v>
      </c>
      <c r="L33" s="2" t="s">
        <v>696</v>
      </c>
    </row>
    <row r="34" spans="2:12" x14ac:dyDescent="0.2">
      <c r="B34" s="40">
        <v>85111608</v>
      </c>
      <c r="C34" s="5" t="s">
        <v>710</v>
      </c>
      <c r="D34" s="26">
        <v>43518</v>
      </c>
      <c r="E34" s="5" t="s">
        <v>721</v>
      </c>
      <c r="F34" s="5" t="s">
        <v>683</v>
      </c>
      <c r="G34" s="5" t="s">
        <v>682</v>
      </c>
      <c r="H34" s="25">
        <v>27370000</v>
      </c>
      <c r="I34" s="25">
        <v>27370000</v>
      </c>
      <c r="J34" s="30" t="s">
        <v>686</v>
      </c>
      <c r="K34" s="30" t="s">
        <v>687</v>
      </c>
      <c r="L34" s="2" t="s">
        <v>696</v>
      </c>
    </row>
    <row r="35" spans="2:12" x14ac:dyDescent="0.2">
      <c r="B35" s="40">
        <v>85121608</v>
      </c>
      <c r="C35" s="5" t="s">
        <v>711</v>
      </c>
      <c r="D35" s="26">
        <v>43518</v>
      </c>
      <c r="E35" s="5" t="s">
        <v>721</v>
      </c>
      <c r="F35" s="5" t="s">
        <v>683</v>
      </c>
      <c r="G35" s="5" t="s">
        <v>682</v>
      </c>
      <c r="H35" s="25">
        <v>24955000</v>
      </c>
      <c r="I35" s="25">
        <v>24955000</v>
      </c>
      <c r="J35" s="30" t="s">
        <v>686</v>
      </c>
      <c r="K35" s="30" t="s">
        <v>687</v>
      </c>
      <c r="L35" s="2" t="s">
        <v>696</v>
      </c>
    </row>
    <row r="36" spans="2:12" x14ac:dyDescent="0.2">
      <c r="B36" s="4">
        <v>85101601</v>
      </c>
      <c r="C36" s="5" t="s">
        <v>713</v>
      </c>
      <c r="D36" s="26">
        <v>43518</v>
      </c>
      <c r="E36" s="5" t="s">
        <v>734</v>
      </c>
      <c r="F36" s="5" t="s">
        <v>683</v>
      </c>
      <c r="G36" s="5" t="s">
        <v>682</v>
      </c>
      <c r="H36" s="25">
        <f>15906800+2800000</f>
        <v>18706800</v>
      </c>
      <c r="I36" s="25">
        <v>15906800</v>
      </c>
      <c r="J36" s="30" t="s">
        <v>686</v>
      </c>
      <c r="K36" s="30" t="s">
        <v>687</v>
      </c>
      <c r="L36" s="2" t="s">
        <v>696</v>
      </c>
    </row>
    <row r="37" spans="2:12" x14ac:dyDescent="0.2">
      <c r="B37" s="4">
        <v>85121502</v>
      </c>
      <c r="C37" s="5" t="s">
        <v>712</v>
      </c>
      <c r="D37" s="26">
        <v>43518</v>
      </c>
      <c r="E37" s="5" t="s">
        <v>721</v>
      </c>
      <c r="F37" s="5" t="s">
        <v>683</v>
      </c>
      <c r="G37" s="5" t="s">
        <v>682</v>
      </c>
      <c r="H37" s="25">
        <v>3255000</v>
      </c>
      <c r="I37" s="25">
        <v>3255000</v>
      </c>
      <c r="J37" s="30" t="s">
        <v>686</v>
      </c>
      <c r="K37" s="30" t="s">
        <v>687</v>
      </c>
      <c r="L37" s="2" t="s">
        <v>696</v>
      </c>
    </row>
    <row r="38" spans="2:12" x14ac:dyDescent="0.2">
      <c r="B38" s="4">
        <v>85101705</v>
      </c>
      <c r="C38" s="5" t="s">
        <v>671</v>
      </c>
      <c r="D38" s="26">
        <v>43467</v>
      </c>
      <c r="E38" s="5" t="s">
        <v>685</v>
      </c>
      <c r="F38" s="5" t="s">
        <v>683</v>
      </c>
      <c r="G38" s="5" t="s">
        <v>682</v>
      </c>
      <c r="H38" s="25">
        <f>31500000+4300000+8200000</f>
        <v>44000000</v>
      </c>
      <c r="I38" s="25">
        <f>H38</f>
        <v>44000000</v>
      </c>
      <c r="J38" s="30" t="s">
        <v>686</v>
      </c>
      <c r="K38" s="30" t="s">
        <v>687</v>
      </c>
      <c r="L38" s="2" t="s">
        <v>696</v>
      </c>
    </row>
    <row r="39" spans="2:12" x14ac:dyDescent="0.2">
      <c r="B39" s="4">
        <v>85101601</v>
      </c>
      <c r="C39" s="5" t="s">
        <v>610</v>
      </c>
      <c r="D39" s="26">
        <v>43467</v>
      </c>
      <c r="E39" s="5" t="s">
        <v>685</v>
      </c>
      <c r="F39" s="5" t="s">
        <v>683</v>
      </c>
      <c r="G39" s="5" t="s">
        <v>682</v>
      </c>
      <c r="H39" s="25">
        <f>21350000+5280000+3050000+6100000</f>
        <v>35780000</v>
      </c>
      <c r="I39" s="25">
        <f t="shared" ref="I39:I108" si="0">H39</f>
        <v>35780000</v>
      </c>
      <c r="J39" s="30" t="s">
        <v>686</v>
      </c>
      <c r="K39" s="30" t="s">
        <v>687</v>
      </c>
      <c r="L39" s="2" t="s">
        <v>696</v>
      </c>
    </row>
    <row r="40" spans="2:12" x14ac:dyDescent="0.2">
      <c r="B40" s="4">
        <v>85101601</v>
      </c>
      <c r="C40" s="5" t="s">
        <v>589</v>
      </c>
      <c r="D40" s="26">
        <v>43467</v>
      </c>
      <c r="E40" s="5" t="s">
        <v>685</v>
      </c>
      <c r="F40" s="5" t="s">
        <v>683</v>
      </c>
      <c r="G40" s="5" t="s">
        <v>682</v>
      </c>
      <c r="H40" s="25">
        <f>19460000+5300000+5400000+5400000</f>
        <v>35560000</v>
      </c>
      <c r="I40" s="25">
        <f t="shared" si="0"/>
        <v>35560000</v>
      </c>
      <c r="J40" s="30" t="s">
        <v>686</v>
      </c>
      <c r="K40" s="30" t="s">
        <v>687</v>
      </c>
      <c r="L40" s="2" t="s">
        <v>696</v>
      </c>
    </row>
    <row r="41" spans="2:12" x14ac:dyDescent="0.2">
      <c r="B41" s="4">
        <v>85101601</v>
      </c>
      <c r="C41" s="5" t="s">
        <v>589</v>
      </c>
      <c r="D41" s="26">
        <v>43467</v>
      </c>
      <c r="E41" s="5" t="s">
        <v>685</v>
      </c>
      <c r="F41" s="5" t="s">
        <v>683</v>
      </c>
      <c r="G41" s="5" t="s">
        <v>682</v>
      </c>
      <c r="H41" s="25">
        <f>16100000+5280000+5000000+5400000</f>
        <v>31780000</v>
      </c>
      <c r="I41" s="25">
        <f t="shared" si="0"/>
        <v>31780000</v>
      </c>
      <c r="J41" s="30" t="s">
        <v>686</v>
      </c>
      <c r="K41" s="30" t="s">
        <v>687</v>
      </c>
      <c r="L41" s="2" t="s">
        <v>696</v>
      </c>
    </row>
    <row r="42" spans="2:12" x14ac:dyDescent="0.2">
      <c r="B42" s="6">
        <v>85122001</v>
      </c>
      <c r="C42" s="7" t="s">
        <v>605</v>
      </c>
      <c r="D42" s="26">
        <v>43467</v>
      </c>
      <c r="E42" s="5" t="s">
        <v>685</v>
      </c>
      <c r="F42" s="5" t="s">
        <v>683</v>
      </c>
      <c r="G42" s="5" t="s">
        <v>682</v>
      </c>
      <c r="H42" s="25">
        <f>40500000+4500000+9000000+6280000</f>
        <v>60280000</v>
      </c>
      <c r="I42" s="25">
        <f t="shared" si="0"/>
        <v>60280000</v>
      </c>
      <c r="J42" s="30" t="s">
        <v>686</v>
      </c>
      <c r="K42" s="30" t="s">
        <v>687</v>
      </c>
      <c r="L42" s="2" t="s">
        <v>696</v>
      </c>
    </row>
    <row r="43" spans="2:12" x14ac:dyDescent="0.2">
      <c r="B43" s="4">
        <v>85101601</v>
      </c>
      <c r="C43" s="4" t="s">
        <v>636</v>
      </c>
      <c r="D43" s="26">
        <v>43467</v>
      </c>
      <c r="E43" s="5" t="s">
        <v>685</v>
      </c>
      <c r="F43" s="5" t="s">
        <v>683</v>
      </c>
      <c r="G43" s="5" t="s">
        <v>682</v>
      </c>
      <c r="H43" s="25">
        <v>9100000</v>
      </c>
      <c r="I43" s="25">
        <f t="shared" si="0"/>
        <v>9100000</v>
      </c>
      <c r="J43" s="30" t="s">
        <v>686</v>
      </c>
      <c r="K43" s="30" t="s">
        <v>687</v>
      </c>
      <c r="L43" s="2" t="s">
        <v>696</v>
      </c>
    </row>
    <row r="44" spans="2:12" x14ac:dyDescent="0.2">
      <c r="B44" s="4">
        <v>85101601</v>
      </c>
      <c r="C44" s="4" t="s">
        <v>637</v>
      </c>
      <c r="D44" s="26">
        <v>43467</v>
      </c>
      <c r="E44" s="5" t="s">
        <v>685</v>
      </c>
      <c r="F44" s="5" t="s">
        <v>683</v>
      </c>
      <c r="G44" s="5" t="s">
        <v>682</v>
      </c>
      <c r="H44" s="25">
        <f>9300000+2800000</f>
        <v>12100000</v>
      </c>
      <c r="I44" s="25">
        <f t="shared" si="0"/>
        <v>12100000</v>
      </c>
      <c r="J44" s="30" t="s">
        <v>686</v>
      </c>
      <c r="K44" s="30" t="s">
        <v>687</v>
      </c>
      <c r="L44" s="2" t="s">
        <v>696</v>
      </c>
    </row>
    <row r="45" spans="2:12" x14ac:dyDescent="0.2">
      <c r="B45" s="4">
        <v>85101600</v>
      </c>
      <c r="C45" s="4" t="s">
        <v>638</v>
      </c>
      <c r="D45" s="26">
        <v>43467</v>
      </c>
      <c r="E45" s="5" t="s">
        <v>685</v>
      </c>
      <c r="F45" s="5" t="s">
        <v>683</v>
      </c>
      <c r="G45" s="5" t="s">
        <v>682</v>
      </c>
      <c r="H45" s="25">
        <f>25800000+8600000+8600000</f>
        <v>43000000</v>
      </c>
      <c r="I45" s="25">
        <f t="shared" si="0"/>
        <v>43000000</v>
      </c>
      <c r="J45" s="30" t="s">
        <v>686</v>
      </c>
      <c r="K45" s="30" t="s">
        <v>687</v>
      </c>
      <c r="L45" s="2" t="s">
        <v>696</v>
      </c>
    </row>
    <row r="46" spans="2:12" x14ac:dyDescent="0.2">
      <c r="B46" s="4">
        <v>85101600</v>
      </c>
      <c r="C46" s="5" t="s">
        <v>609</v>
      </c>
      <c r="D46" s="26">
        <v>43467</v>
      </c>
      <c r="E46" s="5" t="s">
        <v>685</v>
      </c>
      <c r="F46" s="5" t="s">
        <v>683</v>
      </c>
      <c r="G46" s="5" t="s">
        <v>682</v>
      </c>
      <c r="H46" s="25">
        <f>27000000+13500000+12000000</f>
        <v>52500000</v>
      </c>
      <c r="I46" s="25">
        <f t="shared" si="0"/>
        <v>52500000</v>
      </c>
      <c r="J46" s="30" t="s">
        <v>686</v>
      </c>
      <c r="K46" s="30" t="s">
        <v>687</v>
      </c>
      <c r="L46" s="2" t="s">
        <v>696</v>
      </c>
    </row>
    <row r="47" spans="2:12" x14ac:dyDescent="0.2">
      <c r="B47" s="4">
        <v>85121504</v>
      </c>
      <c r="C47" s="5" t="s">
        <v>603</v>
      </c>
      <c r="D47" s="26">
        <v>43467</v>
      </c>
      <c r="E47" s="5" t="s">
        <v>685</v>
      </c>
      <c r="F47" s="5" t="s">
        <v>683</v>
      </c>
      <c r="G47" s="5" t="s">
        <v>682</v>
      </c>
      <c r="H47" s="25">
        <f>222380598+66200000+36000000+35280000</f>
        <v>359860598</v>
      </c>
      <c r="I47" s="25">
        <f t="shared" si="0"/>
        <v>359860598</v>
      </c>
      <c r="J47" s="30" t="s">
        <v>686</v>
      </c>
      <c r="K47" s="30" t="s">
        <v>687</v>
      </c>
      <c r="L47" s="2" t="s">
        <v>696</v>
      </c>
    </row>
    <row r="48" spans="2:12" x14ac:dyDescent="0.2">
      <c r="B48" s="4">
        <v>85121502</v>
      </c>
      <c r="C48" s="5" t="s">
        <v>604</v>
      </c>
      <c r="D48" s="26">
        <v>43467</v>
      </c>
      <c r="E48" s="5" t="s">
        <v>685</v>
      </c>
      <c r="F48" s="5" t="s">
        <v>683</v>
      </c>
      <c r="G48" s="5" t="s">
        <v>682</v>
      </c>
      <c r="H48" s="25">
        <f>98136000+10700000+11600000+35280000+24000000</f>
        <v>179716000</v>
      </c>
      <c r="I48" s="25">
        <f t="shared" si="0"/>
        <v>179716000</v>
      </c>
      <c r="J48" s="30" t="s">
        <v>686</v>
      </c>
      <c r="K48" s="30" t="s">
        <v>687</v>
      </c>
      <c r="L48" s="2" t="s">
        <v>696</v>
      </c>
    </row>
    <row r="49" spans="2:12" x14ac:dyDescent="0.2">
      <c r="B49" s="4">
        <v>85121808</v>
      </c>
      <c r="C49" s="5" t="s">
        <v>607</v>
      </c>
      <c r="D49" s="26">
        <v>43467</v>
      </c>
      <c r="E49" s="5" t="s">
        <v>685</v>
      </c>
      <c r="F49" s="5" t="s">
        <v>683</v>
      </c>
      <c r="G49" s="5" t="s">
        <v>682</v>
      </c>
      <c r="H49" s="25">
        <f>22400000+3200000+6400000</f>
        <v>32000000</v>
      </c>
      <c r="I49" s="25">
        <f t="shared" si="0"/>
        <v>32000000</v>
      </c>
      <c r="J49" s="30" t="s">
        <v>686</v>
      </c>
      <c r="K49" s="30" t="s">
        <v>687</v>
      </c>
      <c r="L49" s="2" t="s">
        <v>696</v>
      </c>
    </row>
    <row r="50" spans="2:12" x14ac:dyDescent="0.2">
      <c r="B50" s="6">
        <v>85121902</v>
      </c>
      <c r="C50" s="7" t="s">
        <v>588</v>
      </c>
      <c r="D50" s="26">
        <v>43467</v>
      </c>
      <c r="E50" s="5" t="s">
        <v>685</v>
      </c>
      <c r="F50" s="5" t="s">
        <v>683</v>
      </c>
      <c r="G50" s="5" t="s">
        <v>682</v>
      </c>
      <c r="H50" s="25">
        <f>12250000+1750000+3500000</f>
        <v>17500000</v>
      </c>
      <c r="I50" s="25">
        <f t="shared" si="0"/>
        <v>17500000</v>
      </c>
      <c r="J50" s="30" t="s">
        <v>686</v>
      </c>
      <c r="K50" s="30" t="s">
        <v>687</v>
      </c>
      <c r="L50" s="2" t="s">
        <v>696</v>
      </c>
    </row>
    <row r="51" spans="2:12" x14ac:dyDescent="0.2">
      <c r="B51" s="6">
        <v>85101604</v>
      </c>
      <c r="C51" s="7" t="s">
        <v>608</v>
      </c>
      <c r="D51" s="26">
        <v>43467</v>
      </c>
      <c r="E51" s="5" t="s">
        <v>685</v>
      </c>
      <c r="F51" s="5" t="s">
        <v>683</v>
      </c>
      <c r="G51" s="5" t="s">
        <v>682</v>
      </c>
      <c r="H51" s="25">
        <f>58800000+12600000+1250000+14338000+5000000+7500000+12500000</f>
        <v>111988000</v>
      </c>
      <c r="I51" s="25">
        <f t="shared" si="0"/>
        <v>111988000</v>
      </c>
      <c r="J51" s="30" t="s">
        <v>686</v>
      </c>
      <c r="K51" s="30" t="s">
        <v>687</v>
      </c>
      <c r="L51" s="2" t="s">
        <v>696</v>
      </c>
    </row>
    <row r="52" spans="2:12" x14ac:dyDescent="0.2">
      <c r="B52" s="4">
        <v>85101604</v>
      </c>
      <c r="C52" s="5" t="s">
        <v>587</v>
      </c>
      <c r="D52" s="26">
        <v>43467</v>
      </c>
      <c r="E52" s="5" t="s">
        <v>685</v>
      </c>
      <c r="F52" s="5" t="s">
        <v>683</v>
      </c>
      <c r="G52" s="5" t="s">
        <v>682</v>
      </c>
      <c r="H52" s="25">
        <f>30000000+7800000</f>
        <v>37800000</v>
      </c>
      <c r="I52" s="25">
        <f t="shared" si="0"/>
        <v>37800000</v>
      </c>
      <c r="J52" s="30" t="s">
        <v>686</v>
      </c>
      <c r="K52" s="30" t="s">
        <v>687</v>
      </c>
      <c r="L52" s="2" t="s">
        <v>696</v>
      </c>
    </row>
    <row r="53" spans="2:12" x14ac:dyDescent="0.2">
      <c r="B53" s="6">
        <v>85111510</v>
      </c>
      <c r="C53" s="7" t="s">
        <v>606</v>
      </c>
      <c r="D53" s="26">
        <v>43467</v>
      </c>
      <c r="E53" s="5" t="s">
        <v>685</v>
      </c>
      <c r="F53" s="5" t="s">
        <v>683</v>
      </c>
      <c r="G53" s="5" t="s">
        <v>682</v>
      </c>
      <c r="H53" s="25">
        <f>14400000+2500000+4800000</f>
        <v>21700000</v>
      </c>
      <c r="I53" s="25">
        <f t="shared" si="0"/>
        <v>21700000</v>
      </c>
      <c r="J53" s="30" t="s">
        <v>686</v>
      </c>
      <c r="K53" s="30" t="s">
        <v>687</v>
      </c>
      <c r="L53" s="2" t="s">
        <v>696</v>
      </c>
    </row>
    <row r="54" spans="2:12" x14ac:dyDescent="0.2">
      <c r="B54" s="6">
        <v>85122100</v>
      </c>
      <c r="C54" s="7" t="s">
        <v>590</v>
      </c>
      <c r="D54" s="26">
        <v>43467</v>
      </c>
      <c r="E54" s="5" t="s">
        <v>685</v>
      </c>
      <c r="F54" s="5" t="s">
        <v>683</v>
      </c>
      <c r="G54" s="5" t="s">
        <v>682</v>
      </c>
      <c r="H54" s="25">
        <f>10500000+3500000+3500000</f>
        <v>17500000</v>
      </c>
      <c r="I54" s="25">
        <f t="shared" si="0"/>
        <v>17500000</v>
      </c>
      <c r="J54" s="30" t="s">
        <v>686</v>
      </c>
      <c r="K54" s="30" t="s">
        <v>687</v>
      </c>
      <c r="L54" s="2" t="s">
        <v>696</v>
      </c>
    </row>
    <row r="55" spans="2:12" x14ac:dyDescent="0.2">
      <c r="B55" s="6">
        <v>85122101</v>
      </c>
      <c r="C55" s="7" t="s">
        <v>715</v>
      </c>
      <c r="D55" s="26">
        <v>43467</v>
      </c>
      <c r="E55" s="5" t="s">
        <v>685</v>
      </c>
      <c r="F55" s="5" t="s">
        <v>683</v>
      </c>
      <c r="G55" s="5" t="s">
        <v>682</v>
      </c>
      <c r="H55" s="25">
        <f>10500000+3500000+5000000+3500000</f>
        <v>22500000</v>
      </c>
      <c r="I55" s="25">
        <f t="shared" si="0"/>
        <v>22500000</v>
      </c>
      <c r="J55" s="30" t="s">
        <v>686</v>
      </c>
      <c r="K55" s="30" t="s">
        <v>687</v>
      </c>
      <c r="L55" s="2" t="s">
        <v>696</v>
      </c>
    </row>
    <row r="56" spans="2:12" x14ac:dyDescent="0.2">
      <c r="B56" s="4">
        <v>85121601</v>
      </c>
      <c r="C56" s="5" t="s">
        <v>586</v>
      </c>
      <c r="D56" s="26">
        <v>43467</v>
      </c>
      <c r="E56" s="5" t="s">
        <v>685</v>
      </c>
      <c r="F56" s="5" t="s">
        <v>683</v>
      </c>
      <c r="G56" s="5" t="s">
        <v>682</v>
      </c>
      <c r="H56" s="25">
        <f>16200000+5800000+5200000</f>
        <v>27200000</v>
      </c>
      <c r="I56" s="25">
        <f t="shared" si="0"/>
        <v>27200000</v>
      </c>
      <c r="J56" s="30" t="s">
        <v>686</v>
      </c>
      <c r="K56" s="30" t="s">
        <v>687</v>
      </c>
      <c r="L56" s="2" t="s">
        <v>696</v>
      </c>
    </row>
    <row r="57" spans="2:12" x14ac:dyDescent="0.2">
      <c r="B57" s="4">
        <v>85121613</v>
      </c>
      <c r="C57" s="5" t="s">
        <v>585</v>
      </c>
      <c r="D57" s="26">
        <v>43467</v>
      </c>
      <c r="E57" s="5" t="s">
        <v>685</v>
      </c>
      <c r="F57" s="5" t="s">
        <v>683</v>
      </c>
      <c r="G57" s="5" t="s">
        <v>682</v>
      </c>
      <c r="H57" s="25">
        <f>4500000+1800000</f>
        <v>6300000</v>
      </c>
      <c r="I57" s="25">
        <f t="shared" si="0"/>
        <v>6300000</v>
      </c>
      <c r="J57" s="30" t="s">
        <v>686</v>
      </c>
      <c r="K57" s="30" t="s">
        <v>687</v>
      </c>
      <c r="L57" s="2" t="s">
        <v>696</v>
      </c>
    </row>
    <row r="58" spans="2:12" x14ac:dyDescent="0.2">
      <c r="B58" s="4">
        <v>85121502</v>
      </c>
      <c r="C58" s="5" t="s">
        <v>639</v>
      </c>
      <c r="D58" s="26">
        <v>43467</v>
      </c>
      <c r="E58" s="5" t="s">
        <v>685</v>
      </c>
      <c r="F58" s="5" t="s">
        <v>683</v>
      </c>
      <c r="G58" s="5" t="s">
        <v>682</v>
      </c>
      <c r="H58" s="25">
        <f>15600000+2557346+5200000</f>
        <v>23357346</v>
      </c>
      <c r="I58" s="25">
        <f t="shared" si="0"/>
        <v>23357346</v>
      </c>
      <c r="J58" s="30" t="s">
        <v>686</v>
      </c>
      <c r="K58" s="30" t="s">
        <v>687</v>
      </c>
      <c r="L58" s="2" t="s">
        <v>696</v>
      </c>
    </row>
    <row r="59" spans="2:12" x14ac:dyDescent="0.2">
      <c r="B59" s="4">
        <v>85121600</v>
      </c>
      <c r="C59" s="5" t="s">
        <v>584</v>
      </c>
      <c r="D59" s="26">
        <v>43467</v>
      </c>
      <c r="E59" s="5" t="s">
        <v>685</v>
      </c>
      <c r="F59" s="5" t="s">
        <v>683</v>
      </c>
      <c r="G59" s="5" t="s">
        <v>682</v>
      </c>
      <c r="H59" s="25">
        <f>7200000+2600000+3200000</f>
        <v>13000000</v>
      </c>
      <c r="I59" s="25">
        <f t="shared" si="0"/>
        <v>13000000</v>
      </c>
      <c r="J59" s="30" t="s">
        <v>686</v>
      </c>
      <c r="K59" s="30" t="s">
        <v>687</v>
      </c>
      <c r="L59" s="2" t="s">
        <v>696</v>
      </c>
    </row>
    <row r="60" spans="2:12" x14ac:dyDescent="0.2">
      <c r="B60" s="4">
        <v>85101700</v>
      </c>
      <c r="C60" s="5" t="s">
        <v>640</v>
      </c>
      <c r="D60" s="26">
        <v>43467</v>
      </c>
      <c r="E60" s="5" t="s">
        <v>685</v>
      </c>
      <c r="F60" s="5" t="s">
        <v>683</v>
      </c>
      <c r="G60" s="5" t="s">
        <v>682</v>
      </c>
      <c r="H60" s="25">
        <v>23700000</v>
      </c>
      <c r="I60" s="25">
        <f t="shared" si="0"/>
        <v>23700000</v>
      </c>
      <c r="J60" s="30" t="s">
        <v>686</v>
      </c>
      <c r="K60" s="30" t="s">
        <v>687</v>
      </c>
      <c r="L60" s="2" t="s">
        <v>696</v>
      </c>
    </row>
    <row r="61" spans="2:12" x14ac:dyDescent="0.2">
      <c r="B61" s="4">
        <v>85101700</v>
      </c>
      <c r="C61" s="5" t="s">
        <v>641</v>
      </c>
      <c r="D61" s="26">
        <v>43467</v>
      </c>
      <c r="E61" s="5" t="s">
        <v>685</v>
      </c>
      <c r="F61" s="5" t="s">
        <v>683</v>
      </c>
      <c r="G61" s="5" t="s">
        <v>682</v>
      </c>
      <c r="H61" s="25">
        <f>18600000+8000000+6280000+9000000</f>
        <v>41880000</v>
      </c>
      <c r="I61" s="25">
        <f t="shared" si="0"/>
        <v>41880000</v>
      </c>
      <c r="J61" s="30" t="s">
        <v>686</v>
      </c>
      <c r="K61" s="30" t="s">
        <v>687</v>
      </c>
      <c r="L61" s="2" t="s">
        <v>696</v>
      </c>
    </row>
    <row r="62" spans="2:12" x14ac:dyDescent="0.2">
      <c r="B62" s="4">
        <v>85121600</v>
      </c>
      <c r="C62" s="5" t="s">
        <v>642</v>
      </c>
      <c r="D62" s="26">
        <v>43467</v>
      </c>
      <c r="E62" s="5" t="s">
        <v>685</v>
      </c>
      <c r="F62" s="5" t="s">
        <v>683</v>
      </c>
      <c r="G62" s="5" t="s">
        <v>682</v>
      </c>
      <c r="H62" s="25">
        <f>15000000+4400000+4400000</f>
        <v>23800000</v>
      </c>
      <c r="I62" s="25">
        <f t="shared" si="0"/>
        <v>23800000</v>
      </c>
      <c r="J62" s="30" t="s">
        <v>686</v>
      </c>
      <c r="K62" s="30" t="s">
        <v>687</v>
      </c>
      <c r="L62" s="2" t="s">
        <v>696</v>
      </c>
    </row>
    <row r="63" spans="2:12" x14ac:dyDescent="0.2">
      <c r="B63" s="4">
        <v>85101700</v>
      </c>
      <c r="C63" s="5" t="s">
        <v>643</v>
      </c>
      <c r="D63" s="26">
        <v>43467</v>
      </c>
      <c r="E63" s="5" t="s">
        <v>685</v>
      </c>
      <c r="F63" s="5" t="s">
        <v>683</v>
      </c>
      <c r="G63" s="5" t="s">
        <v>682</v>
      </c>
      <c r="H63" s="25">
        <f>12600000+4000000+4000000+4200000</f>
        <v>24800000</v>
      </c>
      <c r="I63" s="25">
        <f t="shared" si="0"/>
        <v>24800000</v>
      </c>
      <c r="J63" s="30" t="s">
        <v>686</v>
      </c>
      <c r="K63" s="30" t="s">
        <v>687</v>
      </c>
      <c r="L63" s="2" t="s">
        <v>696</v>
      </c>
    </row>
    <row r="64" spans="2:12" x14ac:dyDescent="0.2">
      <c r="B64" s="6">
        <v>85122102</v>
      </c>
      <c r="C64" s="7" t="s">
        <v>591</v>
      </c>
      <c r="D64" s="26">
        <v>43467</v>
      </c>
      <c r="E64" s="5" t="s">
        <v>685</v>
      </c>
      <c r="F64" s="5" t="s">
        <v>683</v>
      </c>
      <c r="G64" s="5" t="s">
        <v>682</v>
      </c>
      <c r="H64" s="25">
        <f>10500000+3400000+3200000</f>
        <v>17100000</v>
      </c>
      <c r="I64" s="25">
        <f t="shared" si="0"/>
        <v>17100000</v>
      </c>
      <c r="J64" s="30" t="s">
        <v>686</v>
      </c>
      <c r="K64" s="30" t="s">
        <v>687</v>
      </c>
      <c r="L64" s="2" t="s">
        <v>696</v>
      </c>
    </row>
    <row r="65" spans="2:12" x14ac:dyDescent="0.2">
      <c r="B65" s="6">
        <v>85101601</v>
      </c>
      <c r="C65" s="5" t="s">
        <v>644</v>
      </c>
      <c r="D65" s="26">
        <v>43467</v>
      </c>
      <c r="E65" s="5" t="s">
        <v>685</v>
      </c>
      <c r="F65" s="5" t="s">
        <v>683</v>
      </c>
      <c r="G65" s="5" t="s">
        <v>682</v>
      </c>
      <c r="H65" s="25">
        <v>12000000</v>
      </c>
      <c r="I65" s="25">
        <f t="shared" si="0"/>
        <v>12000000</v>
      </c>
      <c r="J65" s="30" t="s">
        <v>686</v>
      </c>
      <c r="K65" s="30" t="s">
        <v>687</v>
      </c>
      <c r="L65" s="2" t="s">
        <v>696</v>
      </c>
    </row>
    <row r="66" spans="2:12" x14ac:dyDescent="0.2">
      <c r="B66" s="6">
        <v>85101705</v>
      </c>
      <c r="C66" s="5" t="s">
        <v>645</v>
      </c>
      <c r="D66" s="26">
        <v>43467</v>
      </c>
      <c r="E66" s="5" t="s">
        <v>685</v>
      </c>
      <c r="F66" s="5" t="s">
        <v>683</v>
      </c>
      <c r="G66" s="5" t="s">
        <v>682</v>
      </c>
      <c r="H66" s="25">
        <v>18000000</v>
      </c>
      <c r="I66" s="25">
        <f t="shared" si="0"/>
        <v>18000000</v>
      </c>
      <c r="J66" s="30" t="s">
        <v>686</v>
      </c>
      <c r="K66" s="30" t="s">
        <v>687</v>
      </c>
      <c r="L66" s="2" t="s">
        <v>696</v>
      </c>
    </row>
    <row r="67" spans="2:12" x14ac:dyDescent="0.2">
      <c r="B67" s="6">
        <v>80101504</v>
      </c>
      <c r="C67" s="7" t="s">
        <v>614</v>
      </c>
      <c r="D67" s="26">
        <v>43467</v>
      </c>
      <c r="E67" s="5" t="s">
        <v>685</v>
      </c>
      <c r="F67" s="5" t="s">
        <v>683</v>
      </c>
      <c r="G67" s="5" t="s">
        <v>682</v>
      </c>
      <c r="H67" s="25">
        <f>12600000+5700000</f>
        <v>18300000</v>
      </c>
      <c r="I67" s="25">
        <f t="shared" si="0"/>
        <v>18300000</v>
      </c>
      <c r="J67" s="30" t="s">
        <v>686</v>
      </c>
      <c r="K67" s="30" t="s">
        <v>687</v>
      </c>
      <c r="L67" s="2" t="s">
        <v>696</v>
      </c>
    </row>
    <row r="68" spans="2:12" x14ac:dyDescent="0.2">
      <c r="B68" s="6">
        <v>85121800</v>
      </c>
      <c r="C68" s="5" t="s">
        <v>646</v>
      </c>
      <c r="D68" s="26">
        <v>43467</v>
      </c>
      <c r="E68" s="5" t="s">
        <v>685</v>
      </c>
      <c r="F68" s="5" t="s">
        <v>683</v>
      </c>
      <c r="G68" s="5" t="s">
        <v>682</v>
      </c>
      <c r="H68" s="25">
        <f>27500000+8400000</f>
        <v>35900000</v>
      </c>
      <c r="I68" s="25">
        <f t="shared" si="0"/>
        <v>35900000</v>
      </c>
      <c r="J68" s="30" t="s">
        <v>686</v>
      </c>
      <c r="K68" s="30" t="s">
        <v>687</v>
      </c>
      <c r="L68" s="2" t="s">
        <v>696</v>
      </c>
    </row>
    <row r="69" spans="2:12" x14ac:dyDescent="0.2">
      <c r="B69" s="6">
        <v>85101500</v>
      </c>
      <c r="C69" s="5" t="s">
        <v>647</v>
      </c>
      <c r="D69" s="26">
        <v>43467</v>
      </c>
      <c r="E69" s="5" t="s">
        <v>685</v>
      </c>
      <c r="F69" s="5" t="s">
        <v>683</v>
      </c>
      <c r="G69" s="5" t="s">
        <v>682</v>
      </c>
      <c r="H69" s="25">
        <f>8000000+3200000</f>
        <v>11200000</v>
      </c>
      <c r="I69" s="25">
        <f t="shared" si="0"/>
        <v>11200000</v>
      </c>
      <c r="J69" s="30" t="s">
        <v>686</v>
      </c>
      <c r="K69" s="30" t="s">
        <v>687</v>
      </c>
      <c r="L69" s="2" t="s">
        <v>696</v>
      </c>
    </row>
    <row r="70" spans="2:12" x14ac:dyDescent="0.2">
      <c r="B70" s="6">
        <v>85121800</v>
      </c>
      <c r="C70" s="5" t="s">
        <v>648</v>
      </c>
      <c r="D70" s="26">
        <v>43467</v>
      </c>
      <c r="E70" s="5" t="s">
        <v>685</v>
      </c>
      <c r="F70" s="5" t="s">
        <v>683</v>
      </c>
      <c r="G70" s="5" t="s">
        <v>682</v>
      </c>
      <c r="H70" s="25">
        <v>7500000</v>
      </c>
      <c r="I70" s="25">
        <f t="shared" si="0"/>
        <v>7500000</v>
      </c>
      <c r="J70" s="30" t="s">
        <v>686</v>
      </c>
      <c r="K70" s="30" t="s">
        <v>687</v>
      </c>
      <c r="L70" s="2" t="s">
        <v>696</v>
      </c>
    </row>
    <row r="71" spans="2:12" x14ac:dyDescent="0.2">
      <c r="B71" s="6">
        <v>80121704</v>
      </c>
      <c r="C71" s="7" t="s">
        <v>612</v>
      </c>
      <c r="D71" s="26">
        <v>43467</v>
      </c>
      <c r="E71" s="5" t="s">
        <v>685</v>
      </c>
      <c r="F71" s="5" t="s">
        <v>683</v>
      </c>
      <c r="G71" s="5" t="s">
        <v>682</v>
      </c>
      <c r="H71" s="25">
        <f>19600000+2900000</f>
        <v>22500000</v>
      </c>
      <c r="I71" s="25">
        <f t="shared" si="0"/>
        <v>22500000</v>
      </c>
      <c r="J71" s="30" t="s">
        <v>686</v>
      </c>
      <c r="K71" s="30" t="s">
        <v>687</v>
      </c>
      <c r="L71" s="2" t="s">
        <v>696</v>
      </c>
    </row>
    <row r="72" spans="2:12" x14ac:dyDescent="0.2">
      <c r="B72" s="6">
        <v>80121704</v>
      </c>
      <c r="C72" s="7" t="s">
        <v>613</v>
      </c>
      <c r="D72" s="26">
        <v>43467</v>
      </c>
      <c r="E72" s="5" t="s">
        <v>685</v>
      </c>
      <c r="F72" s="5" t="s">
        <v>683</v>
      </c>
      <c r="G72" s="5" t="s">
        <v>682</v>
      </c>
      <c r="H72" s="25">
        <f>14700000+2550000</f>
        <v>17250000</v>
      </c>
      <c r="I72" s="25">
        <f t="shared" si="0"/>
        <v>17250000</v>
      </c>
      <c r="J72" s="30" t="s">
        <v>686</v>
      </c>
      <c r="K72" s="30" t="s">
        <v>687</v>
      </c>
      <c r="L72" s="2" t="s">
        <v>696</v>
      </c>
    </row>
    <row r="73" spans="2:12" x14ac:dyDescent="0.2">
      <c r="B73" s="6">
        <v>85101705</v>
      </c>
      <c r="C73" s="7" t="s">
        <v>649</v>
      </c>
      <c r="D73" s="26">
        <v>43467</v>
      </c>
      <c r="E73" s="5" t="s">
        <v>685</v>
      </c>
      <c r="F73" s="5" t="s">
        <v>683</v>
      </c>
      <c r="G73" s="5" t="s">
        <v>682</v>
      </c>
      <c r="H73" s="25">
        <f>17500000+2400000</f>
        <v>19900000</v>
      </c>
      <c r="I73" s="25">
        <f t="shared" si="0"/>
        <v>19900000</v>
      </c>
      <c r="J73" s="30" t="s">
        <v>686</v>
      </c>
      <c r="K73" s="30" t="s">
        <v>687</v>
      </c>
      <c r="L73" s="2" t="s">
        <v>696</v>
      </c>
    </row>
    <row r="74" spans="2:12" x14ac:dyDescent="0.2">
      <c r="B74" s="6">
        <v>84111502</v>
      </c>
      <c r="C74" s="7" t="s">
        <v>592</v>
      </c>
      <c r="D74" s="26">
        <v>43467</v>
      </c>
      <c r="E74" s="5" t="s">
        <v>685</v>
      </c>
      <c r="F74" s="5" t="s">
        <v>683</v>
      </c>
      <c r="G74" s="5" t="s">
        <v>682</v>
      </c>
      <c r="H74" s="25">
        <f>20300000+2850000</f>
        <v>23150000</v>
      </c>
      <c r="I74" s="25">
        <f t="shared" si="0"/>
        <v>23150000</v>
      </c>
      <c r="J74" s="30" t="s">
        <v>686</v>
      </c>
      <c r="K74" s="30" t="s">
        <v>687</v>
      </c>
      <c r="L74" s="2" t="s">
        <v>696</v>
      </c>
    </row>
    <row r="75" spans="2:12" x14ac:dyDescent="0.2">
      <c r="B75" s="6">
        <v>84111603</v>
      </c>
      <c r="C75" s="7" t="s">
        <v>597</v>
      </c>
      <c r="D75" s="26">
        <v>43467</v>
      </c>
      <c r="E75" s="5" t="s">
        <v>685</v>
      </c>
      <c r="F75" s="5" t="s">
        <v>683</v>
      </c>
      <c r="G75" s="5" t="s">
        <v>682</v>
      </c>
      <c r="H75" s="25">
        <f>16100000+2150000</f>
        <v>18250000</v>
      </c>
      <c r="I75" s="25">
        <f t="shared" si="0"/>
        <v>18250000</v>
      </c>
      <c r="J75" s="30" t="s">
        <v>686</v>
      </c>
      <c r="K75" s="30" t="s">
        <v>687</v>
      </c>
      <c r="L75" s="2" t="s">
        <v>696</v>
      </c>
    </row>
    <row r="76" spans="2:12" x14ac:dyDescent="0.2">
      <c r="B76" s="6">
        <v>85101705</v>
      </c>
      <c r="C76" s="7" t="s">
        <v>650</v>
      </c>
      <c r="D76" s="26">
        <v>43467</v>
      </c>
      <c r="E76" s="5" t="s">
        <v>685</v>
      </c>
      <c r="F76" s="5" t="s">
        <v>683</v>
      </c>
      <c r="G76" s="5" t="s">
        <v>682</v>
      </c>
      <c r="H76" s="25">
        <f>12250000+1750000</f>
        <v>14000000</v>
      </c>
      <c r="I76" s="25">
        <f t="shared" si="0"/>
        <v>14000000</v>
      </c>
      <c r="J76" s="30" t="s">
        <v>686</v>
      </c>
      <c r="K76" s="30" t="s">
        <v>687</v>
      </c>
      <c r="L76" s="2" t="s">
        <v>696</v>
      </c>
    </row>
    <row r="77" spans="2:12" x14ac:dyDescent="0.2">
      <c r="B77" s="6">
        <v>85101704</v>
      </c>
      <c r="C77" s="7" t="s">
        <v>651</v>
      </c>
      <c r="D77" s="26">
        <v>43467</v>
      </c>
      <c r="E77" s="5" t="s">
        <v>685</v>
      </c>
      <c r="F77" s="5" t="s">
        <v>683</v>
      </c>
      <c r="G77" s="5" t="s">
        <v>682</v>
      </c>
      <c r="H77" s="25">
        <f>13650000+1900000</f>
        <v>15550000</v>
      </c>
      <c r="I77" s="25">
        <f t="shared" si="0"/>
        <v>15550000</v>
      </c>
      <c r="J77" s="30" t="s">
        <v>686</v>
      </c>
      <c r="K77" s="30" t="s">
        <v>687</v>
      </c>
      <c r="L77" s="2" t="s">
        <v>696</v>
      </c>
    </row>
    <row r="78" spans="2:12" x14ac:dyDescent="0.2">
      <c r="B78" s="6">
        <v>84111701</v>
      </c>
      <c r="C78" s="7" t="s">
        <v>594</v>
      </c>
      <c r="D78" s="26">
        <v>43467</v>
      </c>
      <c r="E78" s="5" t="s">
        <v>685</v>
      </c>
      <c r="F78" s="5" t="s">
        <v>683</v>
      </c>
      <c r="G78" s="5" t="s">
        <v>682</v>
      </c>
      <c r="H78" s="25">
        <f>13300000+1700000</f>
        <v>15000000</v>
      </c>
      <c r="I78" s="25">
        <f t="shared" si="0"/>
        <v>15000000</v>
      </c>
      <c r="J78" s="30" t="s">
        <v>686</v>
      </c>
      <c r="K78" s="30" t="s">
        <v>687</v>
      </c>
      <c r="L78" s="2" t="s">
        <v>696</v>
      </c>
    </row>
    <row r="79" spans="2:12" x14ac:dyDescent="0.2">
      <c r="B79" s="6">
        <v>80161501</v>
      </c>
      <c r="C79" s="7" t="s">
        <v>615</v>
      </c>
      <c r="D79" s="26">
        <v>43467</v>
      </c>
      <c r="E79" s="5" t="s">
        <v>685</v>
      </c>
      <c r="F79" s="5" t="s">
        <v>683</v>
      </c>
      <c r="G79" s="5" t="s">
        <v>682</v>
      </c>
      <c r="H79" s="25">
        <f>10850000+1650000</f>
        <v>12500000</v>
      </c>
      <c r="I79" s="25">
        <f t="shared" si="0"/>
        <v>12500000</v>
      </c>
      <c r="J79" s="30" t="s">
        <v>686</v>
      </c>
      <c r="K79" s="30" t="s">
        <v>687</v>
      </c>
      <c r="L79" s="2" t="s">
        <v>696</v>
      </c>
    </row>
    <row r="80" spans="2:12" x14ac:dyDescent="0.2">
      <c r="B80" s="6">
        <v>80161501</v>
      </c>
      <c r="C80" s="7" t="s">
        <v>596</v>
      </c>
      <c r="D80" s="26">
        <v>43467</v>
      </c>
      <c r="E80" s="5" t="s">
        <v>685</v>
      </c>
      <c r="F80" s="5" t="s">
        <v>683</v>
      </c>
      <c r="G80" s="5" t="s">
        <v>682</v>
      </c>
      <c r="H80" s="25">
        <f>11900000+1750000</f>
        <v>13650000</v>
      </c>
      <c r="I80" s="25">
        <f t="shared" si="0"/>
        <v>13650000</v>
      </c>
      <c r="J80" s="30" t="s">
        <v>686</v>
      </c>
      <c r="K80" s="30" t="s">
        <v>687</v>
      </c>
      <c r="L80" s="2" t="s">
        <v>696</v>
      </c>
    </row>
    <row r="81" spans="2:12" x14ac:dyDescent="0.2">
      <c r="B81" s="6">
        <v>80161504</v>
      </c>
      <c r="C81" s="7" t="s">
        <v>593</v>
      </c>
      <c r="D81" s="26">
        <v>43467</v>
      </c>
      <c r="E81" s="5" t="s">
        <v>685</v>
      </c>
      <c r="F81" s="5" t="s">
        <v>683</v>
      </c>
      <c r="G81" s="5" t="s">
        <v>682</v>
      </c>
      <c r="H81" s="25">
        <f>10500000+1700000</f>
        <v>12200000</v>
      </c>
      <c r="I81" s="25">
        <f t="shared" si="0"/>
        <v>12200000</v>
      </c>
      <c r="J81" s="30" t="s">
        <v>686</v>
      </c>
      <c r="K81" s="30" t="s">
        <v>687</v>
      </c>
      <c r="L81" s="2" t="s">
        <v>696</v>
      </c>
    </row>
    <row r="82" spans="2:12" x14ac:dyDescent="0.2">
      <c r="B82" s="6">
        <v>80161504</v>
      </c>
      <c r="C82" s="7" t="s">
        <v>652</v>
      </c>
      <c r="D82" s="26">
        <v>43467</v>
      </c>
      <c r="E82" s="5" t="s">
        <v>685</v>
      </c>
      <c r="F82" s="5" t="s">
        <v>683</v>
      </c>
      <c r="G82" s="5" t="s">
        <v>682</v>
      </c>
      <c r="H82" s="25">
        <f>21000000+1550000+5120000</f>
        <v>27670000</v>
      </c>
      <c r="I82" s="25">
        <f t="shared" si="0"/>
        <v>27670000</v>
      </c>
      <c r="J82" s="30" t="s">
        <v>686</v>
      </c>
      <c r="K82" s="30" t="s">
        <v>687</v>
      </c>
      <c r="L82" s="2" t="s">
        <v>696</v>
      </c>
    </row>
    <row r="83" spans="2:12" x14ac:dyDescent="0.2">
      <c r="B83" s="6">
        <v>80101500</v>
      </c>
      <c r="C83" s="7" t="s">
        <v>653</v>
      </c>
      <c r="D83" s="26">
        <v>43467</v>
      </c>
      <c r="E83" s="5" t="s">
        <v>685</v>
      </c>
      <c r="F83" s="5" t="s">
        <v>683</v>
      </c>
      <c r="G83" s="5" t="s">
        <v>682</v>
      </c>
      <c r="H83" s="25">
        <f>21000000+3100000</f>
        <v>24100000</v>
      </c>
      <c r="I83" s="25">
        <f t="shared" si="0"/>
        <v>24100000</v>
      </c>
      <c r="J83" s="30" t="s">
        <v>686</v>
      </c>
      <c r="K83" s="30" t="s">
        <v>687</v>
      </c>
      <c r="L83" s="2" t="s">
        <v>696</v>
      </c>
    </row>
    <row r="84" spans="2:12" x14ac:dyDescent="0.2">
      <c r="B84" s="6">
        <v>84111506</v>
      </c>
      <c r="C84" s="7" t="s">
        <v>611</v>
      </c>
      <c r="D84" s="26">
        <v>43467</v>
      </c>
      <c r="E84" s="5" t="s">
        <v>685</v>
      </c>
      <c r="F84" s="5" t="s">
        <v>683</v>
      </c>
      <c r="G84" s="5" t="s">
        <v>682</v>
      </c>
      <c r="H84" s="25">
        <f>44155273+1500000+1850000+9000000</f>
        <v>56505273</v>
      </c>
      <c r="I84" s="25">
        <f t="shared" si="0"/>
        <v>56505273</v>
      </c>
      <c r="J84" s="30" t="s">
        <v>686</v>
      </c>
      <c r="K84" s="30" t="s">
        <v>687</v>
      </c>
      <c r="L84" s="2" t="s">
        <v>696</v>
      </c>
    </row>
    <row r="85" spans="2:12" x14ac:dyDescent="0.2">
      <c r="B85" s="6">
        <v>84111507</v>
      </c>
      <c r="C85" s="7" t="s">
        <v>595</v>
      </c>
      <c r="D85" s="26">
        <v>43467</v>
      </c>
      <c r="E85" s="5" t="s">
        <v>685</v>
      </c>
      <c r="F85" s="5" t="s">
        <v>683</v>
      </c>
      <c r="G85" s="5" t="s">
        <v>682</v>
      </c>
      <c r="H85" s="25">
        <f>10500000+1600000</f>
        <v>12100000</v>
      </c>
      <c r="I85" s="25">
        <f t="shared" si="0"/>
        <v>12100000</v>
      </c>
      <c r="J85" s="30" t="s">
        <v>686</v>
      </c>
      <c r="K85" s="30" t="s">
        <v>687</v>
      </c>
      <c r="L85" s="2" t="s">
        <v>696</v>
      </c>
    </row>
    <row r="86" spans="2:12" x14ac:dyDescent="0.2">
      <c r="B86" s="6">
        <v>84111502</v>
      </c>
      <c r="C86" s="7" t="s">
        <v>654</v>
      </c>
      <c r="D86" s="26">
        <v>43467</v>
      </c>
      <c r="E86" s="5" t="s">
        <v>685</v>
      </c>
      <c r="F86" s="5" t="s">
        <v>683</v>
      </c>
      <c r="G86" s="5" t="s">
        <v>682</v>
      </c>
      <c r="H86" s="25">
        <v>12950000</v>
      </c>
      <c r="I86" s="25">
        <f t="shared" si="0"/>
        <v>12950000</v>
      </c>
      <c r="J86" s="30" t="s">
        <v>686</v>
      </c>
      <c r="K86" s="30" t="s">
        <v>687</v>
      </c>
      <c r="L86" s="2" t="s">
        <v>696</v>
      </c>
    </row>
    <row r="87" spans="2:12" x14ac:dyDescent="0.2">
      <c r="B87" s="6">
        <v>78102201</v>
      </c>
      <c r="C87" s="6" t="s">
        <v>655</v>
      </c>
      <c r="D87" s="26">
        <v>43467</v>
      </c>
      <c r="E87" s="5" t="s">
        <v>685</v>
      </c>
      <c r="F87" s="5" t="s">
        <v>683</v>
      </c>
      <c r="G87" s="5" t="s">
        <v>682</v>
      </c>
      <c r="H87" s="25">
        <f>12600000+1800000</f>
        <v>14400000</v>
      </c>
      <c r="I87" s="25">
        <f t="shared" si="0"/>
        <v>14400000</v>
      </c>
      <c r="J87" s="30" t="s">
        <v>686</v>
      </c>
      <c r="K87" s="30" t="s">
        <v>687</v>
      </c>
      <c r="L87" s="2" t="s">
        <v>696</v>
      </c>
    </row>
    <row r="88" spans="2:12" x14ac:dyDescent="0.2">
      <c r="B88" s="6">
        <v>81111811</v>
      </c>
      <c r="C88" s="6" t="s">
        <v>656</v>
      </c>
      <c r="D88" s="26">
        <v>43467</v>
      </c>
      <c r="E88" s="5" t="s">
        <v>685</v>
      </c>
      <c r="F88" s="5" t="s">
        <v>683</v>
      </c>
      <c r="G88" s="5" t="s">
        <v>682</v>
      </c>
      <c r="H88" s="25">
        <v>11550000</v>
      </c>
      <c r="I88" s="25">
        <f t="shared" si="0"/>
        <v>11550000</v>
      </c>
      <c r="J88" s="30" t="s">
        <v>686</v>
      </c>
      <c r="K88" s="30" t="s">
        <v>687</v>
      </c>
      <c r="L88" s="2" t="s">
        <v>696</v>
      </c>
    </row>
    <row r="89" spans="2:12" x14ac:dyDescent="0.2">
      <c r="B89" s="6">
        <v>81111811</v>
      </c>
      <c r="C89" s="6" t="s">
        <v>657</v>
      </c>
      <c r="D89" s="26">
        <v>43467</v>
      </c>
      <c r="E89" s="5" t="s">
        <v>685</v>
      </c>
      <c r="F89" s="5" t="s">
        <v>683</v>
      </c>
      <c r="G89" s="5" t="s">
        <v>682</v>
      </c>
      <c r="H89" s="25">
        <v>13300000</v>
      </c>
      <c r="I89" s="25">
        <f t="shared" si="0"/>
        <v>13300000</v>
      </c>
      <c r="J89" s="30" t="s">
        <v>686</v>
      </c>
      <c r="K89" s="30" t="s">
        <v>687</v>
      </c>
      <c r="L89" s="2" t="s">
        <v>696</v>
      </c>
    </row>
    <row r="90" spans="2:12" x14ac:dyDescent="0.2">
      <c r="B90" s="6">
        <v>84111506</v>
      </c>
      <c r="C90" s="6" t="s">
        <v>658</v>
      </c>
      <c r="D90" s="26">
        <v>43467</v>
      </c>
      <c r="E90" s="5" t="s">
        <v>685</v>
      </c>
      <c r="F90" s="5" t="s">
        <v>683</v>
      </c>
      <c r="G90" s="5" t="s">
        <v>682</v>
      </c>
      <c r="H90" s="25">
        <f>7700000+1550000</f>
        <v>9250000</v>
      </c>
      <c r="I90" s="25">
        <f t="shared" si="0"/>
        <v>9250000</v>
      </c>
      <c r="J90" s="30" t="s">
        <v>686</v>
      </c>
      <c r="K90" s="30" t="s">
        <v>687</v>
      </c>
      <c r="L90" s="2" t="s">
        <v>696</v>
      </c>
    </row>
    <row r="91" spans="2:12" x14ac:dyDescent="0.2">
      <c r="B91" s="6">
        <v>80111501</v>
      </c>
      <c r="C91" s="6" t="s">
        <v>659</v>
      </c>
      <c r="D91" s="26">
        <v>43467</v>
      </c>
      <c r="E91" s="5" t="s">
        <v>685</v>
      </c>
      <c r="F91" s="5" t="s">
        <v>683</v>
      </c>
      <c r="G91" s="5" t="s">
        <v>682</v>
      </c>
      <c r="H91" s="25">
        <f>19600000+2850000</f>
        <v>22450000</v>
      </c>
      <c r="I91" s="25">
        <f t="shared" si="0"/>
        <v>22450000</v>
      </c>
      <c r="J91" s="30" t="s">
        <v>686</v>
      </c>
      <c r="K91" s="30" t="s">
        <v>687</v>
      </c>
      <c r="L91" s="2" t="s">
        <v>696</v>
      </c>
    </row>
    <row r="92" spans="2:12" x14ac:dyDescent="0.2">
      <c r="B92" s="4">
        <v>42191500</v>
      </c>
      <c r="C92" s="6" t="s">
        <v>660</v>
      </c>
      <c r="D92" s="26">
        <v>43467</v>
      </c>
      <c r="E92" s="5" t="s">
        <v>685</v>
      </c>
      <c r="F92" s="5" t="s">
        <v>683</v>
      </c>
      <c r="G92" s="5" t="s">
        <v>682</v>
      </c>
      <c r="H92" s="25">
        <f>6000000+10000000</f>
        <v>16000000</v>
      </c>
      <c r="I92" s="25">
        <f t="shared" si="0"/>
        <v>16000000</v>
      </c>
      <c r="J92" s="30" t="s">
        <v>686</v>
      </c>
      <c r="K92" s="30" t="s">
        <v>687</v>
      </c>
      <c r="L92" s="2" t="s">
        <v>696</v>
      </c>
    </row>
    <row r="93" spans="2:12" x14ac:dyDescent="0.2">
      <c r="B93" s="4">
        <v>30131500</v>
      </c>
      <c r="C93" s="6" t="s">
        <v>661</v>
      </c>
      <c r="D93" s="26">
        <v>43467</v>
      </c>
      <c r="E93" s="5" t="s">
        <v>685</v>
      </c>
      <c r="F93" s="5" t="s">
        <v>683</v>
      </c>
      <c r="G93" s="5" t="s">
        <v>682</v>
      </c>
      <c r="H93" s="25">
        <v>15600000</v>
      </c>
      <c r="I93" s="25">
        <f t="shared" si="0"/>
        <v>15600000</v>
      </c>
      <c r="J93" s="30" t="s">
        <v>686</v>
      </c>
      <c r="K93" s="30" t="s">
        <v>687</v>
      </c>
      <c r="L93" s="2" t="s">
        <v>696</v>
      </c>
    </row>
    <row r="94" spans="2:12" x14ac:dyDescent="0.2">
      <c r="B94" s="4">
        <v>30131500</v>
      </c>
      <c r="C94" s="6" t="s">
        <v>662</v>
      </c>
      <c r="D94" s="26">
        <v>43467</v>
      </c>
      <c r="E94" s="5" t="s">
        <v>685</v>
      </c>
      <c r="F94" s="5" t="s">
        <v>683</v>
      </c>
      <c r="G94" s="5" t="s">
        <v>682</v>
      </c>
      <c r="H94" s="25">
        <v>15600000</v>
      </c>
      <c r="I94" s="25">
        <f t="shared" si="0"/>
        <v>15600000</v>
      </c>
      <c r="J94" s="30" t="s">
        <v>686</v>
      </c>
      <c r="K94" s="30" t="s">
        <v>687</v>
      </c>
      <c r="L94" s="2" t="s">
        <v>696</v>
      </c>
    </row>
    <row r="95" spans="2:12" x14ac:dyDescent="0.2">
      <c r="B95" s="6">
        <v>25101900</v>
      </c>
      <c r="C95" s="6" t="s">
        <v>663</v>
      </c>
      <c r="D95" s="26">
        <v>43467</v>
      </c>
      <c r="E95" s="5" t="s">
        <v>685</v>
      </c>
      <c r="F95" s="5" t="s">
        <v>683</v>
      </c>
      <c r="G95" s="5" t="s">
        <v>682</v>
      </c>
      <c r="H95" s="25">
        <v>15081684</v>
      </c>
      <c r="I95" s="25">
        <f t="shared" si="0"/>
        <v>15081684</v>
      </c>
      <c r="J95" s="30" t="s">
        <v>686</v>
      </c>
      <c r="K95" s="30" t="s">
        <v>687</v>
      </c>
      <c r="L95" s="2" t="s">
        <v>696</v>
      </c>
    </row>
    <row r="96" spans="2:12" x14ac:dyDescent="0.2">
      <c r="B96" s="6">
        <v>25101900</v>
      </c>
      <c r="C96" s="6" t="s">
        <v>664</v>
      </c>
      <c r="D96" s="26">
        <v>43467</v>
      </c>
      <c r="E96" s="5" t="s">
        <v>685</v>
      </c>
      <c r="F96" s="5" t="s">
        <v>683</v>
      </c>
      <c r="G96" s="5" t="s">
        <v>682</v>
      </c>
      <c r="H96" s="25">
        <v>15081696</v>
      </c>
      <c r="I96" s="25">
        <f t="shared" si="0"/>
        <v>15081696</v>
      </c>
      <c r="J96" s="30" t="s">
        <v>686</v>
      </c>
      <c r="K96" s="30" t="s">
        <v>687</v>
      </c>
      <c r="L96" s="2" t="s">
        <v>696</v>
      </c>
    </row>
    <row r="97" spans="2:12" x14ac:dyDescent="0.2">
      <c r="B97" s="6">
        <v>43191500</v>
      </c>
      <c r="C97" s="6" t="s">
        <v>665</v>
      </c>
      <c r="D97" s="26">
        <v>43467</v>
      </c>
      <c r="E97" s="5" t="s">
        <v>685</v>
      </c>
      <c r="F97" s="5" t="s">
        <v>683</v>
      </c>
      <c r="G97" s="5" t="s">
        <v>682</v>
      </c>
      <c r="H97" s="25">
        <v>12000000</v>
      </c>
      <c r="I97" s="25">
        <f t="shared" si="0"/>
        <v>12000000</v>
      </c>
      <c r="J97" s="30" t="s">
        <v>686</v>
      </c>
      <c r="K97" s="30" t="s">
        <v>687</v>
      </c>
      <c r="L97" s="2" t="s">
        <v>696</v>
      </c>
    </row>
    <row r="98" spans="2:12" x14ac:dyDescent="0.2">
      <c r="B98" s="6">
        <v>44121600</v>
      </c>
      <c r="C98" s="6" t="s">
        <v>666</v>
      </c>
      <c r="D98" s="26">
        <v>43467</v>
      </c>
      <c r="E98" s="5" t="s">
        <v>685</v>
      </c>
      <c r="F98" s="5" t="s">
        <v>683</v>
      </c>
      <c r="G98" s="5" t="s">
        <v>682</v>
      </c>
      <c r="H98" s="25">
        <v>5000000</v>
      </c>
      <c r="I98" s="25">
        <f t="shared" si="0"/>
        <v>5000000</v>
      </c>
      <c r="J98" s="30" t="s">
        <v>686</v>
      </c>
      <c r="K98" s="30" t="s">
        <v>687</v>
      </c>
      <c r="L98" s="2" t="s">
        <v>696</v>
      </c>
    </row>
    <row r="99" spans="2:12" x14ac:dyDescent="0.2">
      <c r="B99" s="6">
        <v>80161800</v>
      </c>
      <c r="C99" s="6" t="s">
        <v>731</v>
      </c>
      <c r="D99" s="26">
        <v>43601</v>
      </c>
      <c r="E99" s="5" t="s">
        <v>732</v>
      </c>
      <c r="F99" s="5" t="s">
        <v>683</v>
      </c>
      <c r="G99" s="5" t="s">
        <v>682</v>
      </c>
      <c r="H99" s="25">
        <v>11843800</v>
      </c>
      <c r="I99" s="25">
        <f t="shared" si="0"/>
        <v>11843800</v>
      </c>
      <c r="J99" s="30" t="s">
        <v>686</v>
      </c>
      <c r="K99" s="30" t="s">
        <v>687</v>
      </c>
      <c r="L99" s="2" t="s">
        <v>696</v>
      </c>
    </row>
    <row r="100" spans="2:12" x14ac:dyDescent="0.2">
      <c r="B100" s="4">
        <v>56121200</v>
      </c>
      <c r="C100" s="6" t="s">
        <v>730</v>
      </c>
      <c r="D100" s="26">
        <v>43605</v>
      </c>
      <c r="E100" s="5" t="s">
        <v>728</v>
      </c>
      <c r="F100" s="5" t="s">
        <v>683</v>
      </c>
      <c r="G100" s="5" t="s">
        <v>682</v>
      </c>
      <c r="H100" s="25">
        <v>4652160</v>
      </c>
      <c r="I100" s="25">
        <f t="shared" si="0"/>
        <v>4652160</v>
      </c>
      <c r="J100" s="30" t="s">
        <v>686</v>
      </c>
      <c r="K100" s="30" t="s">
        <v>687</v>
      </c>
      <c r="L100" s="2" t="s">
        <v>696</v>
      </c>
    </row>
    <row r="101" spans="2:12" x14ac:dyDescent="0.2">
      <c r="B101" s="4">
        <v>27121800</v>
      </c>
      <c r="C101" s="6" t="s">
        <v>729</v>
      </c>
      <c r="D101" s="26">
        <v>43605</v>
      </c>
      <c r="E101" s="5" t="s">
        <v>728</v>
      </c>
      <c r="F101" s="5" t="s">
        <v>683</v>
      </c>
      <c r="G101" s="5" t="s">
        <v>682</v>
      </c>
      <c r="H101" s="25">
        <v>357815</v>
      </c>
      <c r="I101" s="25">
        <f t="shared" si="0"/>
        <v>357815</v>
      </c>
      <c r="J101" s="30" t="s">
        <v>686</v>
      </c>
      <c r="K101" s="30" t="s">
        <v>687</v>
      </c>
      <c r="L101" s="2" t="s">
        <v>696</v>
      </c>
    </row>
    <row r="102" spans="2:12" x14ac:dyDescent="0.2">
      <c r="B102" s="4">
        <v>42191500</v>
      </c>
      <c r="C102" s="6" t="s">
        <v>667</v>
      </c>
      <c r="D102" s="26">
        <v>43467</v>
      </c>
      <c r="E102" s="5" t="s">
        <v>685</v>
      </c>
      <c r="F102" s="5" t="s">
        <v>683</v>
      </c>
      <c r="G102" s="5" t="s">
        <v>682</v>
      </c>
      <c r="H102" s="25">
        <v>15665627</v>
      </c>
      <c r="I102" s="25">
        <f t="shared" si="0"/>
        <v>15665627</v>
      </c>
      <c r="J102" s="30" t="s">
        <v>686</v>
      </c>
      <c r="K102" s="30" t="s">
        <v>687</v>
      </c>
      <c r="L102" s="2" t="s">
        <v>696</v>
      </c>
    </row>
    <row r="103" spans="2:12" x14ac:dyDescent="0.2">
      <c r="B103" s="4">
        <v>42191800</v>
      </c>
      <c r="C103" s="44" t="s">
        <v>725</v>
      </c>
      <c r="D103" s="26">
        <v>43656</v>
      </c>
      <c r="E103" s="5" t="s">
        <v>726</v>
      </c>
      <c r="F103" s="5" t="s">
        <v>684</v>
      </c>
      <c r="G103" s="5" t="s">
        <v>727</v>
      </c>
      <c r="H103" s="25">
        <v>206045833</v>
      </c>
      <c r="I103" s="25">
        <f t="shared" si="0"/>
        <v>206045833</v>
      </c>
      <c r="J103" s="30" t="s">
        <v>686</v>
      </c>
      <c r="K103" s="30" t="s">
        <v>687</v>
      </c>
      <c r="L103" s="2" t="s">
        <v>696</v>
      </c>
    </row>
    <row r="104" spans="2:12" x14ac:dyDescent="0.2">
      <c r="B104" s="4">
        <v>24191500</v>
      </c>
      <c r="C104" s="44" t="s">
        <v>667</v>
      </c>
      <c r="D104" s="26">
        <v>43605</v>
      </c>
      <c r="E104" s="5" t="s">
        <v>728</v>
      </c>
      <c r="F104" s="5" t="s">
        <v>683</v>
      </c>
      <c r="G104" s="5" t="s">
        <v>682</v>
      </c>
      <c r="H104" s="25">
        <v>6990025</v>
      </c>
      <c r="I104" s="25">
        <f t="shared" si="0"/>
        <v>6990025</v>
      </c>
      <c r="J104" s="30" t="s">
        <v>686</v>
      </c>
      <c r="K104" s="30" t="s">
        <v>687</v>
      </c>
      <c r="L104" s="2" t="s">
        <v>696</v>
      </c>
    </row>
    <row r="105" spans="2:12" x14ac:dyDescent="0.2">
      <c r="B105" s="6">
        <v>93141506</v>
      </c>
      <c r="C105" s="44" t="s">
        <v>733</v>
      </c>
      <c r="D105" s="26">
        <v>43661</v>
      </c>
      <c r="E105" s="5" t="s">
        <v>719</v>
      </c>
      <c r="F105" s="5" t="s">
        <v>683</v>
      </c>
      <c r="G105" s="5" t="s">
        <v>682</v>
      </c>
      <c r="H105" s="25">
        <v>4657500</v>
      </c>
      <c r="I105" s="25">
        <f t="shared" si="0"/>
        <v>4657500</v>
      </c>
      <c r="J105" s="30" t="s">
        <v>686</v>
      </c>
      <c r="K105" s="30" t="s">
        <v>687</v>
      </c>
      <c r="L105" s="2" t="s">
        <v>696</v>
      </c>
    </row>
    <row r="106" spans="2:12" x14ac:dyDescent="0.2">
      <c r="B106" s="9">
        <v>47131805</v>
      </c>
      <c r="C106" s="10" t="s">
        <v>0</v>
      </c>
      <c r="D106" s="26">
        <v>43467</v>
      </c>
      <c r="E106" s="5" t="s">
        <v>685</v>
      </c>
      <c r="F106" s="5" t="s">
        <v>683</v>
      </c>
      <c r="G106" s="5" t="s">
        <v>682</v>
      </c>
      <c r="H106" s="25">
        <v>170988.125</v>
      </c>
      <c r="I106" s="25">
        <f t="shared" si="0"/>
        <v>170988.125</v>
      </c>
      <c r="J106" s="30" t="s">
        <v>686</v>
      </c>
      <c r="K106" s="30" t="s">
        <v>687</v>
      </c>
      <c r="L106" s="2" t="s">
        <v>696</v>
      </c>
    </row>
    <row r="107" spans="2:12" x14ac:dyDescent="0.2">
      <c r="B107" s="9">
        <v>47131805</v>
      </c>
      <c r="C107" s="10" t="s">
        <v>1</v>
      </c>
      <c r="D107" s="26">
        <v>43467</v>
      </c>
      <c r="E107" s="5" t="s">
        <v>685</v>
      </c>
      <c r="F107" s="5" t="s">
        <v>683</v>
      </c>
      <c r="G107" s="5" t="s">
        <v>682</v>
      </c>
      <c r="H107" s="25">
        <v>29887</v>
      </c>
      <c r="I107" s="25">
        <f t="shared" si="0"/>
        <v>29887</v>
      </c>
      <c r="J107" s="30" t="s">
        <v>686</v>
      </c>
      <c r="K107" s="30" t="s">
        <v>687</v>
      </c>
      <c r="L107" s="2" t="s">
        <v>696</v>
      </c>
    </row>
    <row r="108" spans="2:12" x14ac:dyDescent="0.2">
      <c r="B108" s="9">
        <v>47131802</v>
      </c>
      <c r="C108" s="10" t="s">
        <v>2</v>
      </c>
      <c r="D108" s="26">
        <v>43467</v>
      </c>
      <c r="E108" s="5" t="s">
        <v>685</v>
      </c>
      <c r="F108" s="5" t="s">
        <v>683</v>
      </c>
      <c r="G108" s="5" t="s">
        <v>682</v>
      </c>
      <c r="H108" s="25">
        <v>155182.5</v>
      </c>
      <c r="I108" s="25">
        <f t="shared" si="0"/>
        <v>155182.5</v>
      </c>
      <c r="J108" s="30" t="s">
        <v>686</v>
      </c>
      <c r="K108" s="30" t="s">
        <v>687</v>
      </c>
      <c r="L108" s="2" t="s">
        <v>696</v>
      </c>
    </row>
    <row r="109" spans="2:12" x14ac:dyDescent="0.2">
      <c r="B109" s="9">
        <v>14111704</v>
      </c>
      <c r="C109" s="10" t="s">
        <v>3</v>
      </c>
      <c r="D109" s="26">
        <v>43467</v>
      </c>
      <c r="E109" s="5" t="s">
        <v>685</v>
      </c>
      <c r="F109" s="5" t="s">
        <v>683</v>
      </c>
      <c r="G109" s="5" t="s">
        <v>682</v>
      </c>
      <c r="H109" s="25">
        <v>218405.00000000003</v>
      </c>
      <c r="I109" s="25">
        <f t="shared" ref="I109:I172" si="1">H109</f>
        <v>218405.00000000003</v>
      </c>
      <c r="J109" s="30" t="s">
        <v>686</v>
      </c>
      <c r="K109" s="30" t="s">
        <v>687</v>
      </c>
      <c r="L109" s="2" t="s">
        <v>696</v>
      </c>
    </row>
    <row r="110" spans="2:12" x14ac:dyDescent="0.2">
      <c r="B110" s="9">
        <v>52121602</v>
      </c>
      <c r="C110" s="10" t="s">
        <v>4</v>
      </c>
      <c r="D110" s="26">
        <v>43467</v>
      </c>
      <c r="E110" s="5" t="s">
        <v>685</v>
      </c>
      <c r="F110" s="5" t="s">
        <v>683</v>
      </c>
      <c r="G110" s="5" t="s">
        <v>682</v>
      </c>
      <c r="H110" s="25">
        <v>31036.5</v>
      </c>
      <c r="I110" s="25">
        <f t="shared" si="1"/>
        <v>31036.5</v>
      </c>
      <c r="J110" s="30" t="s">
        <v>686</v>
      </c>
      <c r="K110" s="30" t="s">
        <v>687</v>
      </c>
      <c r="L110" s="2" t="s">
        <v>696</v>
      </c>
    </row>
    <row r="111" spans="2:12" x14ac:dyDescent="0.2">
      <c r="B111" s="9">
        <v>47131502</v>
      </c>
      <c r="C111" s="10" t="s">
        <v>5</v>
      </c>
      <c r="D111" s="26">
        <v>43467</v>
      </c>
      <c r="E111" s="5" t="s">
        <v>685</v>
      </c>
      <c r="F111" s="5" t="s">
        <v>683</v>
      </c>
      <c r="G111" s="5" t="s">
        <v>682</v>
      </c>
      <c r="H111" s="25">
        <v>97707.5</v>
      </c>
      <c r="I111" s="25">
        <f t="shared" si="1"/>
        <v>97707.5</v>
      </c>
      <c r="J111" s="30" t="s">
        <v>686</v>
      </c>
      <c r="K111" s="30" t="s">
        <v>687</v>
      </c>
      <c r="L111" s="2" t="s">
        <v>696</v>
      </c>
    </row>
    <row r="112" spans="2:12" x14ac:dyDescent="0.2">
      <c r="B112" s="9">
        <v>47121802</v>
      </c>
      <c r="C112" s="11" t="s">
        <v>6</v>
      </c>
      <c r="D112" s="26">
        <v>43467</v>
      </c>
      <c r="E112" s="5" t="s">
        <v>685</v>
      </c>
      <c r="F112" s="5" t="s">
        <v>683</v>
      </c>
      <c r="G112" s="5" t="s">
        <v>682</v>
      </c>
      <c r="H112" s="25">
        <v>4827.8999999999996</v>
      </c>
      <c r="I112" s="25">
        <f t="shared" si="1"/>
        <v>4827.8999999999996</v>
      </c>
      <c r="J112" s="30" t="s">
        <v>686</v>
      </c>
      <c r="K112" s="30" t="s">
        <v>687</v>
      </c>
      <c r="L112" s="2" t="s">
        <v>696</v>
      </c>
    </row>
    <row r="113" spans="2:12" x14ac:dyDescent="0.2">
      <c r="B113" s="9">
        <v>47121802</v>
      </c>
      <c r="C113" s="12" t="s">
        <v>7</v>
      </c>
      <c r="D113" s="26">
        <v>43467</v>
      </c>
      <c r="E113" s="5" t="s">
        <v>685</v>
      </c>
      <c r="F113" s="5" t="s">
        <v>683</v>
      </c>
      <c r="G113" s="5" t="s">
        <v>682</v>
      </c>
      <c r="H113" s="25">
        <v>6207.2999999999993</v>
      </c>
      <c r="I113" s="25">
        <f t="shared" si="1"/>
        <v>6207.2999999999993</v>
      </c>
      <c r="J113" s="30" t="s">
        <v>686</v>
      </c>
      <c r="K113" s="30" t="s">
        <v>687</v>
      </c>
      <c r="L113" s="2" t="s">
        <v>696</v>
      </c>
    </row>
    <row r="114" spans="2:12" x14ac:dyDescent="0.2">
      <c r="B114" s="9">
        <v>48102109</v>
      </c>
      <c r="C114" s="12" t="s">
        <v>8</v>
      </c>
      <c r="D114" s="26">
        <v>43467</v>
      </c>
      <c r="E114" s="5" t="s">
        <v>685</v>
      </c>
      <c r="F114" s="5" t="s">
        <v>683</v>
      </c>
      <c r="G114" s="5" t="s">
        <v>682</v>
      </c>
      <c r="H114" s="25">
        <v>103455</v>
      </c>
      <c r="I114" s="25">
        <f t="shared" si="1"/>
        <v>103455</v>
      </c>
      <c r="J114" s="30" t="s">
        <v>686</v>
      </c>
      <c r="K114" s="30" t="s">
        <v>687</v>
      </c>
      <c r="L114" s="2" t="s">
        <v>696</v>
      </c>
    </row>
    <row r="115" spans="2:12" x14ac:dyDescent="0.2">
      <c r="B115" s="9">
        <v>47131618</v>
      </c>
      <c r="C115" s="12" t="s">
        <v>9</v>
      </c>
      <c r="D115" s="26">
        <v>43467</v>
      </c>
      <c r="E115" s="5" t="s">
        <v>685</v>
      </c>
      <c r="F115" s="5" t="s">
        <v>683</v>
      </c>
      <c r="G115" s="5" t="s">
        <v>682</v>
      </c>
      <c r="H115" s="25">
        <v>206910</v>
      </c>
      <c r="I115" s="25">
        <f t="shared" si="1"/>
        <v>206910</v>
      </c>
      <c r="J115" s="30" t="s">
        <v>686</v>
      </c>
      <c r="K115" s="30" t="s">
        <v>687</v>
      </c>
      <c r="L115" s="2" t="s">
        <v>696</v>
      </c>
    </row>
    <row r="116" spans="2:12" x14ac:dyDescent="0.2">
      <c r="B116" s="9">
        <v>46181504</v>
      </c>
      <c r="C116" s="12" t="s">
        <v>10</v>
      </c>
      <c r="D116" s="26">
        <v>43467</v>
      </c>
      <c r="E116" s="5" t="s">
        <v>685</v>
      </c>
      <c r="F116" s="5" t="s">
        <v>683</v>
      </c>
      <c r="G116" s="5" t="s">
        <v>682</v>
      </c>
      <c r="H116" s="25">
        <v>133342</v>
      </c>
      <c r="I116" s="25">
        <f t="shared" si="1"/>
        <v>133342</v>
      </c>
      <c r="J116" s="30" t="s">
        <v>686</v>
      </c>
      <c r="K116" s="30" t="s">
        <v>687</v>
      </c>
      <c r="L116" s="2" t="s">
        <v>696</v>
      </c>
    </row>
    <row r="117" spans="2:12" x14ac:dyDescent="0.2">
      <c r="B117" s="9">
        <v>47131820</v>
      </c>
      <c r="C117" s="10" t="s">
        <v>11</v>
      </c>
      <c r="D117" s="26">
        <v>43467</v>
      </c>
      <c r="E117" s="5" t="s">
        <v>685</v>
      </c>
      <c r="F117" s="5" t="s">
        <v>683</v>
      </c>
      <c r="G117" s="5" t="s">
        <v>682</v>
      </c>
      <c r="H117" s="25">
        <v>120697.5</v>
      </c>
      <c r="I117" s="25">
        <f t="shared" si="1"/>
        <v>120697.5</v>
      </c>
      <c r="J117" s="30" t="s">
        <v>686</v>
      </c>
      <c r="K117" s="30" t="s">
        <v>687</v>
      </c>
      <c r="L117" s="2" t="s">
        <v>696</v>
      </c>
    </row>
    <row r="118" spans="2:12" x14ac:dyDescent="0.2">
      <c r="B118" s="9">
        <v>47121701</v>
      </c>
      <c r="C118" s="11" t="s">
        <v>12</v>
      </c>
      <c r="D118" s="26">
        <v>43467</v>
      </c>
      <c r="E118" s="5" t="s">
        <v>685</v>
      </c>
      <c r="F118" s="5" t="s">
        <v>683</v>
      </c>
      <c r="G118" s="5" t="s">
        <v>682</v>
      </c>
      <c r="H118" s="25">
        <v>402325</v>
      </c>
      <c r="I118" s="25">
        <f t="shared" si="1"/>
        <v>402325</v>
      </c>
      <c r="J118" s="30" t="s">
        <v>686</v>
      </c>
      <c r="K118" s="30" t="s">
        <v>687</v>
      </c>
      <c r="L118" s="2" t="s">
        <v>696</v>
      </c>
    </row>
    <row r="119" spans="2:12" x14ac:dyDescent="0.2">
      <c r="B119" s="9">
        <v>47121701</v>
      </c>
      <c r="C119" s="11" t="s">
        <v>13</v>
      </c>
      <c r="D119" s="26">
        <v>43467</v>
      </c>
      <c r="E119" s="5" t="s">
        <v>685</v>
      </c>
      <c r="F119" s="5" t="s">
        <v>683</v>
      </c>
      <c r="G119" s="5" t="s">
        <v>682</v>
      </c>
      <c r="H119" s="25">
        <v>804650</v>
      </c>
      <c r="I119" s="25">
        <f t="shared" si="1"/>
        <v>804650</v>
      </c>
      <c r="J119" s="30" t="s">
        <v>686</v>
      </c>
      <c r="K119" s="30" t="s">
        <v>687</v>
      </c>
      <c r="L119" s="2" t="s">
        <v>696</v>
      </c>
    </row>
    <row r="120" spans="2:12" x14ac:dyDescent="0.2">
      <c r="B120" s="9">
        <v>47121701</v>
      </c>
      <c r="C120" s="11" t="s">
        <v>14</v>
      </c>
      <c r="D120" s="26">
        <v>43467</v>
      </c>
      <c r="E120" s="5" t="s">
        <v>685</v>
      </c>
      <c r="F120" s="5" t="s">
        <v>683</v>
      </c>
      <c r="G120" s="5" t="s">
        <v>682</v>
      </c>
      <c r="H120" s="25">
        <v>402325</v>
      </c>
      <c r="I120" s="25">
        <f t="shared" si="1"/>
        <v>402325</v>
      </c>
      <c r="J120" s="30" t="s">
        <v>686</v>
      </c>
      <c r="K120" s="30" t="s">
        <v>687</v>
      </c>
      <c r="L120" s="2" t="s">
        <v>696</v>
      </c>
    </row>
    <row r="121" spans="2:12" x14ac:dyDescent="0.2">
      <c r="B121" s="9">
        <v>47121701</v>
      </c>
      <c r="C121" s="11" t="s">
        <v>15</v>
      </c>
      <c r="D121" s="26">
        <v>43467</v>
      </c>
      <c r="E121" s="5" t="s">
        <v>685</v>
      </c>
      <c r="F121" s="5" t="s">
        <v>683</v>
      </c>
      <c r="G121" s="5" t="s">
        <v>682</v>
      </c>
      <c r="H121" s="25">
        <v>224152.5</v>
      </c>
      <c r="I121" s="25">
        <f t="shared" si="1"/>
        <v>224152.5</v>
      </c>
      <c r="J121" s="30" t="s">
        <v>686</v>
      </c>
      <c r="K121" s="30" t="s">
        <v>687</v>
      </c>
      <c r="L121" s="2" t="s">
        <v>696</v>
      </c>
    </row>
    <row r="122" spans="2:12" x14ac:dyDescent="0.2">
      <c r="B122" s="9">
        <v>47121701</v>
      </c>
      <c r="C122" s="11" t="s">
        <v>16</v>
      </c>
      <c r="D122" s="26">
        <v>43467</v>
      </c>
      <c r="E122" s="5" t="s">
        <v>685</v>
      </c>
      <c r="F122" s="5" t="s">
        <v>683</v>
      </c>
      <c r="G122" s="5" t="s">
        <v>682</v>
      </c>
      <c r="H122" s="25">
        <v>597740</v>
      </c>
      <c r="I122" s="25">
        <f t="shared" si="1"/>
        <v>597740</v>
      </c>
      <c r="J122" s="30" t="s">
        <v>686</v>
      </c>
      <c r="K122" s="30" t="s">
        <v>687</v>
      </c>
      <c r="L122" s="2" t="s">
        <v>696</v>
      </c>
    </row>
    <row r="123" spans="2:12" x14ac:dyDescent="0.2">
      <c r="B123" s="9">
        <v>47121701</v>
      </c>
      <c r="C123" s="11" t="s">
        <v>17</v>
      </c>
      <c r="D123" s="26">
        <v>43467</v>
      </c>
      <c r="E123" s="5" t="s">
        <v>685</v>
      </c>
      <c r="F123" s="5" t="s">
        <v>683</v>
      </c>
      <c r="G123" s="5" t="s">
        <v>682</v>
      </c>
      <c r="H123" s="25">
        <v>298870</v>
      </c>
      <c r="I123" s="25">
        <f t="shared" si="1"/>
        <v>298870</v>
      </c>
      <c r="J123" s="30" t="s">
        <v>686</v>
      </c>
      <c r="K123" s="30" t="s">
        <v>687</v>
      </c>
      <c r="L123" s="2" t="s">
        <v>696</v>
      </c>
    </row>
    <row r="124" spans="2:12" x14ac:dyDescent="0.2">
      <c r="B124" s="9">
        <v>46181504</v>
      </c>
      <c r="C124" s="11" t="s">
        <v>18</v>
      </c>
      <c r="D124" s="26">
        <v>43467</v>
      </c>
      <c r="E124" s="5" t="s">
        <v>685</v>
      </c>
      <c r="F124" s="5" t="s">
        <v>683</v>
      </c>
      <c r="G124" s="5" t="s">
        <v>682</v>
      </c>
      <c r="H124" s="25">
        <v>413820</v>
      </c>
      <c r="I124" s="25">
        <f t="shared" si="1"/>
        <v>413820</v>
      </c>
      <c r="J124" s="30" t="s">
        <v>686</v>
      </c>
      <c r="K124" s="30" t="s">
        <v>687</v>
      </c>
      <c r="L124" s="2" t="s">
        <v>696</v>
      </c>
    </row>
    <row r="125" spans="2:12" x14ac:dyDescent="0.2">
      <c r="B125" s="13">
        <v>47131824</v>
      </c>
      <c r="C125" s="12" t="s">
        <v>19</v>
      </c>
      <c r="D125" s="26">
        <v>43467</v>
      </c>
      <c r="E125" s="5" t="s">
        <v>685</v>
      </c>
      <c r="F125" s="5" t="s">
        <v>683</v>
      </c>
      <c r="G125" s="5" t="s">
        <v>682</v>
      </c>
      <c r="H125" s="25">
        <v>321860</v>
      </c>
      <c r="I125" s="25">
        <f t="shared" si="1"/>
        <v>321860</v>
      </c>
      <c r="J125" s="30" t="s">
        <v>686</v>
      </c>
      <c r="K125" s="30" t="s">
        <v>687</v>
      </c>
      <c r="L125" s="2" t="s">
        <v>696</v>
      </c>
    </row>
    <row r="126" spans="2:12" x14ac:dyDescent="0.2">
      <c r="B126" s="13">
        <v>46181804</v>
      </c>
      <c r="C126" s="10" t="s">
        <v>20</v>
      </c>
      <c r="D126" s="26">
        <v>43467</v>
      </c>
      <c r="E126" s="5" t="s">
        <v>685</v>
      </c>
      <c r="F126" s="5" t="s">
        <v>683</v>
      </c>
      <c r="G126" s="5" t="s">
        <v>682</v>
      </c>
      <c r="H126" s="25">
        <v>41382</v>
      </c>
      <c r="I126" s="25">
        <f t="shared" si="1"/>
        <v>41382</v>
      </c>
      <c r="J126" s="30" t="s">
        <v>686</v>
      </c>
      <c r="K126" s="30" t="s">
        <v>687</v>
      </c>
      <c r="L126" s="2" t="s">
        <v>696</v>
      </c>
    </row>
    <row r="127" spans="2:12" x14ac:dyDescent="0.2">
      <c r="B127" s="9">
        <v>48102108</v>
      </c>
      <c r="C127" s="10" t="s">
        <v>21</v>
      </c>
      <c r="D127" s="26">
        <v>43467</v>
      </c>
      <c r="E127" s="5" t="s">
        <v>685</v>
      </c>
      <c r="F127" s="5" t="s">
        <v>683</v>
      </c>
      <c r="G127" s="5" t="s">
        <v>682</v>
      </c>
      <c r="H127" s="25">
        <v>931095</v>
      </c>
      <c r="I127" s="25">
        <f t="shared" si="1"/>
        <v>931095</v>
      </c>
      <c r="J127" s="30" t="s">
        <v>686</v>
      </c>
      <c r="K127" s="30" t="s">
        <v>687</v>
      </c>
      <c r="L127" s="2" t="s">
        <v>696</v>
      </c>
    </row>
    <row r="128" spans="2:12" x14ac:dyDescent="0.2">
      <c r="B128" s="9">
        <v>47131802</v>
      </c>
      <c r="C128" s="10" t="s">
        <v>22</v>
      </c>
      <c r="D128" s="26">
        <v>43467</v>
      </c>
      <c r="E128" s="5" t="s">
        <v>685</v>
      </c>
      <c r="F128" s="5" t="s">
        <v>683</v>
      </c>
      <c r="G128" s="5" t="s">
        <v>682</v>
      </c>
      <c r="H128" s="25">
        <v>678205</v>
      </c>
      <c r="I128" s="25">
        <f t="shared" si="1"/>
        <v>678205</v>
      </c>
      <c r="J128" s="30" t="s">
        <v>686</v>
      </c>
      <c r="K128" s="30" t="s">
        <v>687</v>
      </c>
      <c r="L128" s="2" t="s">
        <v>696</v>
      </c>
    </row>
    <row r="129" spans="2:12" x14ac:dyDescent="0.2">
      <c r="B129" s="9">
        <v>47131802</v>
      </c>
      <c r="C129" s="10" t="s">
        <v>23</v>
      </c>
      <c r="D129" s="26">
        <v>43467</v>
      </c>
      <c r="E129" s="5" t="s">
        <v>685</v>
      </c>
      <c r="F129" s="5" t="s">
        <v>683</v>
      </c>
      <c r="G129" s="5" t="s">
        <v>682</v>
      </c>
      <c r="H129" s="25">
        <v>427614</v>
      </c>
      <c r="I129" s="25">
        <f t="shared" si="1"/>
        <v>427614</v>
      </c>
      <c r="J129" s="30" t="s">
        <v>686</v>
      </c>
      <c r="K129" s="30" t="s">
        <v>687</v>
      </c>
      <c r="L129" s="2" t="s">
        <v>696</v>
      </c>
    </row>
    <row r="130" spans="2:12" x14ac:dyDescent="0.2">
      <c r="B130" s="9">
        <v>52121704</v>
      </c>
      <c r="C130" s="10" t="s">
        <v>24</v>
      </c>
      <c r="D130" s="26">
        <v>43467</v>
      </c>
      <c r="E130" s="5" t="s">
        <v>685</v>
      </c>
      <c r="F130" s="5" t="s">
        <v>683</v>
      </c>
      <c r="G130" s="5" t="s">
        <v>682</v>
      </c>
      <c r="H130" s="25">
        <v>6103845</v>
      </c>
      <c r="I130" s="25">
        <f t="shared" si="1"/>
        <v>6103845</v>
      </c>
      <c r="J130" s="30" t="s">
        <v>686</v>
      </c>
      <c r="K130" s="30" t="s">
        <v>687</v>
      </c>
      <c r="L130" s="2" t="s">
        <v>696</v>
      </c>
    </row>
    <row r="131" spans="2:12" x14ac:dyDescent="0.2">
      <c r="B131" s="6">
        <v>42281604</v>
      </c>
      <c r="C131" s="10" t="s">
        <v>25</v>
      </c>
      <c r="D131" s="26">
        <v>43467</v>
      </c>
      <c r="E131" s="5" t="s">
        <v>685</v>
      </c>
      <c r="F131" s="5" t="s">
        <v>683</v>
      </c>
      <c r="G131" s="5" t="s">
        <v>682</v>
      </c>
      <c r="H131" s="25">
        <v>1050225</v>
      </c>
      <c r="I131" s="25">
        <f t="shared" si="1"/>
        <v>1050225</v>
      </c>
      <c r="J131" s="30" t="s">
        <v>686</v>
      </c>
      <c r="K131" s="30" t="s">
        <v>687</v>
      </c>
      <c r="L131" s="2" t="s">
        <v>696</v>
      </c>
    </row>
    <row r="132" spans="2:12" x14ac:dyDescent="0.2">
      <c r="B132" s="9">
        <v>14111507</v>
      </c>
      <c r="C132" s="10" t="s">
        <v>26</v>
      </c>
      <c r="D132" s="26">
        <v>43467</v>
      </c>
      <c r="E132" s="5" t="s">
        <v>685</v>
      </c>
      <c r="F132" s="5" t="s">
        <v>683</v>
      </c>
      <c r="G132" s="5" t="s">
        <v>682</v>
      </c>
      <c r="H132" s="25">
        <v>8265521.5499999998</v>
      </c>
      <c r="I132" s="25">
        <f t="shared" si="1"/>
        <v>8265521.5499999998</v>
      </c>
      <c r="J132" s="30" t="s">
        <v>686</v>
      </c>
      <c r="K132" s="30" t="s">
        <v>687</v>
      </c>
      <c r="L132" s="2" t="s">
        <v>696</v>
      </c>
    </row>
    <row r="133" spans="2:12" x14ac:dyDescent="0.2">
      <c r="B133" s="9">
        <v>14111507</v>
      </c>
      <c r="C133" s="10" t="s">
        <v>27</v>
      </c>
      <c r="D133" s="26">
        <v>43467</v>
      </c>
      <c r="E133" s="5" t="s">
        <v>685</v>
      </c>
      <c r="F133" s="5" t="s">
        <v>683</v>
      </c>
      <c r="G133" s="5" t="s">
        <v>682</v>
      </c>
      <c r="H133" s="25">
        <v>8903744.8499999996</v>
      </c>
      <c r="I133" s="25">
        <f t="shared" si="1"/>
        <v>8903744.8499999996</v>
      </c>
      <c r="J133" s="30" t="s">
        <v>686</v>
      </c>
      <c r="K133" s="30" t="s">
        <v>687</v>
      </c>
      <c r="L133" s="2" t="s">
        <v>696</v>
      </c>
    </row>
    <row r="134" spans="2:12" x14ac:dyDescent="0.2">
      <c r="B134" s="9">
        <v>44122011</v>
      </c>
      <c r="C134" s="10" t="s">
        <v>28</v>
      </c>
      <c r="D134" s="26">
        <v>43467</v>
      </c>
      <c r="E134" s="5" t="s">
        <v>685</v>
      </c>
      <c r="F134" s="5" t="s">
        <v>683</v>
      </c>
      <c r="G134" s="5" t="s">
        <v>682</v>
      </c>
      <c r="H134" s="25">
        <v>26360.125</v>
      </c>
      <c r="I134" s="25">
        <f t="shared" si="1"/>
        <v>26360.125</v>
      </c>
      <c r="J134" s="30" t="s">
        <v>686</v>
      </c>
      <c r="K134" s="30" t="s">
        <v>687</v>
      </c>
      <c r="L134" s="2" t="s">
        <v>696</v>
      </c>
    </row>
    <row r="135" spans="2:12" x14ac:dyDescent="0.2">
      <c r="B135" s="9">
        <v>44122000</v>
      </c>
      <c r="C135" s="10" t="s">
        <v>29</v>
      </c>
      <c r="D135" s="26">
        <v>43467</v>
      </c>
      <c r="E135" s="5" t="s">
        <v>685</v>
      </c>
      <c r="F135" s="5" t="s">
        <v>683</v>
      </c>
      <c r="G135" s="5" t="s">
        <v>682</v>
      </c>
      <c r="H135" s="25">
        <v>287793</v>
      </c>
      <c r="I135" s="25">
        <f t="shared" si="1"/>
        <v>287793</v>
      </c>
      <c r="J135" s="30" t="s">
        <v>686</v>
      </c>
      <c r="K135" s="30" t="s">
        <v>687</v>
      </c>
      <c r="L135" s="2" t="s">
        <v>696</v>
      </c>
    </row>
    <row r="136" spans="2:12" x14ac:dyDescent="0.2">
      <c r="B136" s="9">
        <v>44111914</v>
      </c>
      <c r="C136" s="10" t="s">
        <v>30</v>
      </c>
      <c r="D136" s="26">
        <v>43467</v>
      </c>
      <c r="E136" s="5" t="s">
        <v>685</v>
      </c>
      <c r="F136" s="5" t="s">
        <v>683</v>
      </c>
      <c r="G136" s="5" t="s">
        <v>682</v>
      </c>
      <c r="H136" s="25">
        <v>9760.2999999999993</v>
      </c>
      <c r="I136" s="25">
        <f t="shared" si="1"/>
        <v>9760.2999999999993</v>
      </c>
      <c r="J136" s="30" t="s">
        <v>686</v>
      </c>
      <c r="K136" s="30" t="s">
        <v>687</v>
      </c>
      <c r="L136" s="2" t="s">
        <v>696</v>
      </c>
    </row>
    <row r="137" spans="2:12" x14ac:dyDescent="0.2">
      <c r="B137" s="9">
        <v>14111807</v>
      </c>
      <c r="C137" s="10" t="s">
        <v>31</v>
      </c>
      <c r="D137" s="26">
        <v>43467</v>
      </c>
      <c r="E137" s="5" t="s">
        <v>685</v>
      </c>
      <c r="F137" s="5" t="s">
        <v>683</v>
      </c>
      <c r="G137" s="5" t="s">
        <v>682</v>
      </c>
      <c r="H137" s="25">
        <v>60228.574999999997</v>
      </c>
      <c r="I137" s="25">
        <f t="shared" si="1"/>
        <v>60228.574999999997</v>
      </c>
      <c r="J137" s="30" t="s">
        <v>686</v>
      </c>
      <c r="K137" s="30" t="s">
        <v>687</v>
      </c>
      <c r="L137" s="2" t="s">
        <v>696</v>
      </c>
    </row>
    <row r="138" spans="2:12" x14ac:dyDescent="0.2">
      <c r="B138" s="9">
        <v>31201512</v>
      </c>
      <c r="C138" s="10" t="s">
        <v>32</v>
      </c>
      <c r="D138" s="26">
        <v>43467</v>
      </c>
      <c r="E138" s="5" t="s">
        <v>685</v>
      </c>
      <c r="F138" s="5" t="s">
        <v>683</v>
      </c>
      <c r="G138" s="5" t="s">
        <v>682</v>
      </c>
      <c r="H138" s="25">
        <v>24944.15</v>
      </c>
      <c r="I138" s="25">
        <f t="shared" si="1"/>
        <v>24944.15</v>
      </c>
      <c r="J138" s="30" t="s">
        <v>686</v>
      </c>
      <c r="K138" s="30" t="s">
        <v>687</v>
      </c>
      <c r="L138" s="2" t="s">
        <v>696</v>
      </c>
    </row>
    <row r="139" spans="2:12" x14ac:dyDescent="0.2">
      <c r="B139" s="9">
        <v>44121704</v>
      </c>
      <c r="C139" s="10" t="s">
        <v>33</v>
      </c>
      <c r="D139" s="26">
        <v>43467</v>
      </c>
      <c r="E139" s="5" t="s">
        <v>685</v>
      </c>
      <c r="F139" s="5" t="s">
        <v>683</v>
      </c>
      <c r="G139" s="5" t="s">
        <v>682</v>
      </c>
      <c r="H139" s="25">
        <v>188152.25</v>
      </c>
      <c r="I139" s="25">
        <f t="shared" si="1"/>
        <v>188152.25</v>
      </c>
      <c r="J139" s="30" t="s">
        <v>686</v>
      </c>
      <c r="K139" s="30" t="s">
        <v>687</v>
      </c>
      <c r="L139" s="2" t="s">
        <v>696</v>
      </c>
    </row>
    <row r="140" spans="2:12" x14ac:dyDescent="0.2">
      <c r="B140" s="9">
        <v>44121704</v>
      </c>
      <c r="C140" s="10" t="s">
        <v>34</v>
      </c>
      <c r="D140" s="26">
        <v>43467</v>
      </c>
      <c r="E140" s="5" t="s">
        <v>685</v>
      </c>
      <c r="F140" s="5" t="s">
        <v>683</v>
      </c>
      <c r="G140" s="5" t="s">
        <v>682</v>
      </c>
      <c r="H140" s="25">
        <v>66085.8</v>
      </c>
      <c r="I140" s="25">
        <f t="shared" si="1"/>
        <v>66085.8</v>
      </c>
      <c r="J140" s="30" t="s">
        <v>686</v>
      </c>
      <c r="K140" s="30" t="s">
        <v>687</v>
      </c>
      <c r="L140" s="2" t="s">
        <v>696</v>
      </c>
    </row>
    <row r="141" spans="2:12" x14ac:dyDescent="0.2">
      <c r="B141" s="9">
        <v>44121804</v>
      </c>
      <c r="C141" s="10" t="s">
        <v>35</v>
      </c>
      <c r="D141" s="26">
        <v>43467</v>
      </c>
      <c r="E141" s="5" t="s">
        <v>685</v>
      </c>
      <c r="F141" s="5" t="s">
        <v>683</v>
      </c>
      <c r="G141" s="5" t="s">
        <v>682</v>
      </c>
      <c r="H141" s="25">
        <v>1697.8115</v>
      </c>
      <c r="I141" s="25">
        <f t="shared" si="1"/>
        <v>1697.8115</v>
      </c>
      <c r="J141" s="30" t="s">
        <v>686</v>
      </c>
      <c r="K141" s="30" t="s">
        <v>687</v>
      </c>
      <c r="L141" s="2" t="s">
        <v>696</v>
      </c>
    </row>
    <row r="142" spans="2:12" x14ac:dyDescent="0.2">
      <c r="B142" s="9">
        <v>43201808</v>
      </c>
      <c r="C142" s="10" t="s">
        <v>36</v>
      </c>
      <c r="D142" s="26">
        <v>43467</v>
      </c>
      <c r="E142" s="5" t="s">
        <v>685</v>
      </c>
      <c r="F142" s="5" t="s">
        <v>683</v>
      </c>
      <c r="G142" s="5" t="s">
        <v>682</v>
      </c>
      <c r="H142" s="25">
        <v>1728848</v>
      </c>
      <c r="I142" s="25">
        <f t="shared" si="1"/>
        <v>1728848</v>
      </c>
      <c r="J142" s="30" t="s">
        <v>686</v>
      </c>
      <c r="K142" s="30" t="s">
        <v>687</v>
      </c>
      <c r="L142" s="2" t="s">
        <v>696</v>
      </c>
    </row>
    <row r="143" spans="2:12" x14ac:dyDescent="0.2">
      <c r="B143" s="9">
        <v>31201500</v>
      </c>
      <c r="C143" s="10" t="s">
        <v>37</v>
      </c>
      <c r="D143" s="26">
        <v>43467</v>
      </c>
      <c r="E143" s="5" t="s">
        <v>685</v>
      </c>
      <c r="F143" s="5" t="s">
        <v>683</v>
      </c>
      <c r="G143" s="5" t="s">
        <v>682</v>
      </c>
      <c r="H143" s="25">
        <v>64096.12</v>
      </c>
      <c r="I143" s="25">
        <f t="shared" si="1"/>
        <v>64096.12</v>
      </c>
      <c r="J143" s="30" t="s">
        <v>686</v>
      </c>
      <c r="K143" s="30" t="s">
        <v>687</v>
      </c>
      <c r="L143" s="2" t="s">
        <v>696</v>
      </c>
    </row>
    <row r="144" spans="2:12" x14ac:dyDescent="0.2">
      <c r="B144" s="9">
        <v>44121716</v>
      </c>
      <c r="C144" s="10" t="s">
        <v>38</v>
      </c>
      <c r="D144" s="26">
        <v>43467</v>
      </c>
      <c r="E144" s="5" t="s">
        <v>685</v>
      </c>
      <c r="F144" s="5" t="s">
        <v>683</v>
      </c>
      <c r="G144" s="5" t="s">
        <v>682</v>
      </c>
      <c r="H144" s="25">
        <v>33467.692500000005</v>
      </c>
      <c r="I144" s="25">
        <f t="shared" si="1"/>
        <v>33467.692500000005</v>
      </c>
      <c r="J144" s="30" t="s">
        <v>686</v>
      </c>
      <c r="K144" s="30" t="s">
        <v>687</v>
      </c>
      <c r="L144" s="2" t="s">
        <v>696</v>
      </c>
    </row>
    <row r="145" spans="2:12" x14ac:dyDescent="0.2">
      <c r="B145" s="9">
        <v>44121805</v>
      </c>
      <c r="C145" s="10" t="s">
        <v>39</v>
      </c>
      <c r="D145" s="26">
        <v>43467</v>
      </c>
      <c r="E145" s="5" t="s">
        <v>685</v>
      </c>
      <c r="F145" s="5" t="s">
        <v>683</v>
      </c>
      <c r="G145" s="5" t="s">
        <v>682</v>
      </c>
      <c r="H145" s="25">
        <v>30691.649999999998</v>
      </c>
      <c r="I145" s="25">
        <f t="shared" si="1"/>
        <v>30691.649999999998</v>
      </c>
      <c r="J145" s="30" t="s">
        <v>686</v>
      </c>
      <c r="K145" s="30" t="s">
        <v>687</v>
      </c>
      <c r="L145" s="2" t="s">
        <v>696</v>
      </c>
    </row>
    <row r="146" spans="2:12" x14ac:dyDescent="0.2">
      <c r="B146" s="9">
        <v>44121630</v>
      </c>
      <c r="C146" s="10" t="s">
        <v>40</v>
      </c>
      <c r="D146" s="26">
        <v>43467</v>
      </c>
      <c r="E146" s="5" t="s">
        <v>685</v>
      </c>
      <c r="F146" s="5" t="s">
        <v>683</v>
      </c>
      <c r="G146" s="5" t="s">
        <v>682</v>
      </c>
      <c r="H146" s="25">
        <v>129939.48000000001</v>
      </c>
      <c r="I146" s="25">
        <f t="shared" si="1"/>
        <v>129939.48000000001</v>
      </c>
      <c r="J146" s="30" t="s">
        <v>686</v>
      </c>
      <c r="K146" s="30" t="s">
        <v>687</v>
      </c>
      <c r="L146" s="2" t="s">
        <v>696</v>
      </c>
    </row>
    <row r="147" spans="2:12" x14ac:dyDescent="0.2">
      <c r="B147" s="9">
        <v>44121615</v>
      </c>
      <c r="C147" s="10" t="s">
        <v>41</v>
      </c>
      <c r="D147" s="26">
        <v>43467</v>
      </c>
      <c r="E147" s="5" t="s">
        <v>685</v>
      </c>
      <c r="F147" s="5" t="s">
        <v>683</v>
      </c>
      <c r="G147" s="5" t="s">
        <v>682</v>
      </c>
      <c r="H147" s="25">
        <v>86212.5</v>
      </c>
      <c r="I147" s="25">
        <f t="shared" si="1"/>
        <v>86212.5</v>
      </c>
      <c r="J147" s="30" t="s">
        <v>686</v>
      </c>
      <c r="K147" s="30" t="s">
        <v>687</v>
      </c>
      <c r="L147" s="2" t="s">
        <v>696</v>
      </c>
    </row>
    <row r="148" spans="2:12" x14ac:dyDescent="0.2">
      <c r="B148" s="9">
        <v>44121706</v>
      </c>
      <c r="C148" s="10" t="s">
        <v>42</v>
      </c>
      <c r="D148" s="26">
        <v>43467</v>
      </c>
      <c r="E148" s="5" t="s">
        <v>685</v>
      </c>
      <c r="F148" s="5" t="s">
        <v>683</v>
      </c>
      <c r="G148" s="5" t="s">
        <v>682</v>
      </c>
      <c r="H148" s="25">
        <v>32944.67</v>
      </c>
      <c r="I148" s="25">
        <f t="shared" si="1"/>
        <v>32944.67</v>
      </c>
      <c r="J148" s="30" t="s">
        <v>686</v>
      </c>
      <c r="K148" s="30" t="s">
        <v>687</v>
      </c>
      <c r="L148" s="2" t="s">
        <v>696</v>
      </c>
    </row>
    <row r="149" spans="2:12" x14ac:dyDescent="0.2">
      <c r="B149" s="9">
        <v>44121704</v>
      </c>
      <c r="C149" s="10" t="s">
        <v>43</v>
      </c>
      <c r="D149" s="26">
        <v>43467</v>
      </c>
      <c r="E149" s="5" t="s">
        <v>685</v>
      </c>
      <c r="F149" s="5" t="s">
        <v>683</v>
      </c>
      <c r="G149" s="5" t="s">
        <v>682</v>
      </c>
      <c r="H149" s="25">
        <v>107765.625</v>
      </c>
      <c r="I149" s="25">
        <f t="shared" si="1"/>
        <v>107765.625</v>
      </c>
      <c r="J149" s="30" t="s">
        <v>686</v>
      </c>
      <c r="K149" s="30" t="s">
        <v>687</v>
      </c>
      <c r="L149" s="2" t="s">
        <v>696</v>
      </c>
    </row>
    <row r="150" spans="2:12" x14ac:dyDescent="0.2">
      <c r="B150" s="9">
        <v>44111515</v>
      </c>
      <c r="C150" s="10" t="s">
        <v>668</v>
      </c>
      <c r="D150" s="26">
        <v>43467</v>
      </c>
      <c r="E150" s="5" t="s">
        <v>685</v>
      </c>
      <c r="F150" s="5" t="s">
        <v>683</v>
      </c>
      <c r="G150" s="5" t="s">
        <v>682</v>
      </c>
      <c r="H150" s="25">
        <v>532908.20000000007</v>
      </c>
      <c r="I150" s="25">
        <f t="shared" si="1"/>
        <v>532908.20000000007</v>
      </c>
      <c r="J150" s="30" t="s">
        <v>686</v>
      </c>
      <c r="K150" s="30" t="s">
        <v>687</v>
      </c>
      <c r="L150" s="2" t="s">
        <v>696</v>
      </c>
    </row>
    <row r="151" spans="2:12" x14ac:dyDescent="0.2">
      <c r="B151" s="9">
        <v>43201810</v>
      </c>
      <c r="C151" s="11" t="s">
        <v>44</v>
      </c>
      <c r="D151" s="26">
        <v>43467</v>
      </c>
      <c r="E151" s="5" t="s">
        <v>685</v>
      </c>
      <c r="F151" s="5" t="s">
        <v>683</v>
      </c>
      <c r="G151" s="5" t="s">
        <v>682</v>
      </c>
      <c r="H151" s="25">
        <v>28737.5</v>
      </c>
      <c r="I151" s="25">
        <f t="shared" si="1"/>
        <v>28737.5</v>
      </c>
      <c r="J151" s="30" t="s">
        <v>686</v>
      </c>
      <c r="K151" s="30" t="s">
        <v>687</v>
      </c>
      <c r="L151" s="2" t="s">
        <v>696</v>
      </c>
    </row>
    <row r="152" spans="2:12" x14ac:dyDescent="0.2">
      <c r="B152" s="9">
        <v>44122104</v>
      </c>
      <c r="C152" s="11" t="s">
        <v>45</v>
      </c>
      <c r="D152" s="26">
        <v>43467</v>
      </c>
      <c r="E152" s="5" t="s">
        <v>685</v>
      </c>
      <c r="F152" s="5" t="s">
        <v>683</v>
      </c>
      <c r="G152" s="5" t="s">
        <v>682</v>
      </c>
      <c r="H152" s="25">
        <v>43451.1</v>
      </c>
      <c r="I152" s="25">
        <f t="shared" si="1"/>
        <v>43451.1</v>
      </c>
      <c r="J152" s="30" t="s">
        <v>686</v>
      </c>
      <c r="K152" s="30" t="s">
        <v>687</v>
      </c>
      <c r="L152" s="2" t="s">
        <v>696</v>
      </c>
    </row>
    <row r="153" spans="2:12" x14ac:dyDescent="0.2">
      <c r="B153" s="9">
        <v>44122104</v>
      </c>
      <c r="C153" s="11" t="s">
        <v>46</v>
      </c>
      <c r="D153" s="26">
        <v>43467</v>
      </c>
      <c r="E153" s="5" t="s">
        <v>685</v>
      </c>
      <c r="F153" s="5" t="s">
        <v>683</v>
      </c>
      <c r="G153" s="5" t="s">
        <v>682</v>
      </c>
      <c r="H153" s="25">
        <v>21150.799999999999</v>
      </c>
      <c r="I153" s="25">
        <f t="shared" si="1"/>
        <v>21150.799999999999</v>
      </c>
      <c r="J153" s="30" t="s">
        <v>686</v>
      </c>
      <c r="K153" s="30" t="s">
        <v>687</v>
      </c>
      <c r="L153" s="2" t="s">
        <v>696</v>
      </c>
    </row>
    <row r="154" spans="2:12" x14ac:dyDescent="0.2">
      <c r="B154" s="9">
        <v>14111807</v>
      </c>
      <c r="C154" s="11" t="s">
        <v>47</v>
      </c>
      <c r="D154" s="26">
        <v>43467</v>
      </c>
      <c r="E154" s="5" t="s">
        <v>685</v>
      </c>
      <c r="F154" s="5" t="s">
        <v>683</v>
      </c>
      <c r="G154" s="5" t="s">
        <v>682</v>
      </c>
      <c r="H154" s="25">
        <v>89316.15</v>
      </c>
      <c r="I154" s="25">
        <f t="shared" si="1"/>
        <v>89316.15</v>
      </c>
      <c r="J154" s="30" t="s">
        <v>686</v>
      </c>
      <c r="K154" s="30" t="s">
        <v>687</v>
      </c>
      <c r="L154" s="2" t="s">
        <v>696</v>
      </c>
    </row>
    <row r="155" spans="2:12" x14ac:dyDescent="0.2">
      <c r="B155" s="9">
        <v>44121704</v>
      </c>
      <c r="C155" s="8" t="s">
        <v>48</v>
      </c>
      <c r="D155" s="26">
        <v>43467</v>
      </c>
      <c r="E155" s="5" t="s">
        <v>685</v>
      </c>
      <c r="F155" s="5" t="s">
        <v>683</v>
      </c>
      <c r="G155" s="5" t="s">
        <v>682</v>
      </c>
      <c r="H155" s="25">
        <v>10345.5</v>
      </c>
      <c r="I155" s="25">
        <f t="shared" si="1"/>
        <v>10345.5</v>
      </c>
      <c r="J155" s="30" t="s">
        <v>686</v>
      </c>
      <c r="K155" s="30" t="s">
        <v>687</v>
      </c>
      <c r="L155" s="2" t="s">
        <v>696</v>
      </c>
    </row>
    <row r="156" spans="2:12" x14ac:dyDescent="0.2">
      <c r="B156" s="9">
        <v>43202005</v>
      </c>
      <c r="C156" s="11" t="s">
        <v>49</v>
      </c>
      <c r="D156" s="26">
        <v>43467</v>
      </c>
      <c r="E156" s="5" t="s">
        <v>685</v>
      </c>
      <c r="F156" s="5" t="s">
        <v>683</v>
      </c>
      <c r="G156" s="5" t="s">
        <v>682</v>
      </c>
      <c r="H156" s="25">
        <v>63366.1875</v>
      </c>
      <c r="I156" s="25">
        <f t="shared" si="1"/>
        <v>63366.1875</v>
      </c>
      <c r="J156" s="30" t="s">
        <v>686</v>
      </c>
      <c r="K156" s="30" t="s">
        <v>687</v>
      </c>
      <c r="L156" s="2" t="s">
        <v>696</v>
      </c>
    </row>
    <row r="157" spans="2:12" x14ac:dyDescent="0.2">
      <c r="B157" s="9">
        <v>60105704</v>
      </c>
      <c r="C157" s="11" t="s">
        <v>50</v>
      </c>
      <c r="D157" s="26">
        <v>43467</v>
      </c>
      <c r="E157" s="5" t="s">
        <v>685</v>
      </c>
      <c r="F157" s="5" t="s">
        <v>683</v>
      </c>
      <c r="G157" s="5" t="s">
        <v>682</v>
      </c>
      <c r="H157" s="25">
        <v>61567.220000000008</v>
      </c>
      <c r="I157" s="25">
        <f t="shared" si="1"/>
        <v>61567.220000000008</v>
      </c>
      <c r="J157" s="30" t="s">
        <v>686</v>
      </c>
      <c r="K157" s="30" t="s">
        <v>687</v>
      </c>
      <c r="L157" s="2" t="s">
        <v>696</v>
      </c>
    </row>
    <row r="158" spans="2:12" x14ac:dyDescent="0.2">
      <c r="B158" s="9">
        <v>44101602</v>
      </c>
      <c r="C158" s="11" t="s">
        <v>51</v>
      </c>
      <c r="D158" s="26">
        <v>43467</v>
      </c>
      <c r="E158" s="5" t="s">
        <v>685</v>
      </c>
      <c r="F158" s="5" t="s">
        <v>683</v>
      </c>
      <c r="G158" s="5" t="s">
        <v>682</v>
      </c>
      <c r="H158" s="25">
        <v>57934.799999999996</v>
      </c>
      <c r="I158" s="25">
        <f t="shared" si="1"/>
        <v>57934.799999999996</v>
      </c>
      <c r="J158" s="30" t="s">
        <v>686</v>
      </c>
      <c r="K158" s="30" t="s">
        <v>687</v>
      </c>
      <c r="L158" s="2" t="s">
        <v>696</v>
      </c>
    </row>
    <row r="159" spans="2:12" x14ac:dyDescent="0.2">
      <c r="B159" s="9">
        <v>26111702</v>
      </c>
      <c r="C159" s="11" t="s">
        <v>52</v>
      </c>
      <c r="D159" s="26">
        <v>43467</v>
      </c>
      <c r="E159" s="5" t="s">
        <v>685</v>
      </c>
      <c r="F159" s="5" t="s">
        <v>683</v>
      </c>
      <c r="G159" s="5" t="s">
        <v>682</v>
      </c>
      <c r="H159" s="25">
        <v>199150.875</v>
      </c>
      <c r="I159" s="25">
        <f t="shared" si="1"/>
        <v>199150.875</v>
      </c>
      <c r="J159" s="30" t="s">
        <v>686</v>
      </c>
      <c r="K159" s="30" t="s">
        <v>687</v>
      </c>
      <c r="L159" s="2" t="s">
        <v>696</v>
      </c>
    </row>
    <row r="160" spans="2:12" x14ac:dyDescent="0.2">
      <c r="B160" s="9">
        <v>26111702</v>
      </c>
      <c r="C160" s="11" t="s">
        <v>53</v>
      </c>
      <c r="D160" s="26">
        <v>43467</v>
      </c>
      <c r="E160" s="5" t="s">
        <v>685</v>
      </c>
      <c r="F160" s="5" t="s">
        <v>683</v>
      </c>
      <c r="G160" s="5" t="s">
        <v>682</v>
      </c>
      <c r="H160" s="25">
        <v>231739.19999999998</v>
      </c>
      <c r="I160" s="25">
        <f t="shared" si="1"/>
        <v>231739.19999999998</v>
      </c>
      <c r="J160" s="30" t="s">
        <v>686</v>
      </c>
      <c r="K160" s="30" t="s">
        <v>687</v>
      </c>
      <c r="L160" s="2" t="s">
        <v>696</v>
      </c>
    </row>
    <row r="161" spans="2:12" x14ac:dyDescent="0.2">
      <c r="B161" s="9">
        <v>14111807</v>
      </c>
      <c r="C161" s="11" t="s">
        <v>31</v>
      </c>
      <c r="D161" s="26">
        <v>43467</v>
      </c>
      <c r="E161" s="5" t="s">
        <v>685</v>
      </c>
      <c r="F161" s="5" t="s">
        <v>683</v>
      </c>
      <c r="G161" s="5" t="s">
        <v>682</v>
      </c>
      <c r="H161" s="25">
        <v>72418.5</v>
      </c>
      <c r="I161" s="25">
        <f t="shared" si="1"/>
        <v>72418.5</v>
      </c>
      <c r="J161" s="30" t="s">
        <v>686</v>
      </c>
      <c r="K161" s="30" t="s">
        <v>687</v>
      </c>
      <c r="L161" s="2" t="s">
        <v>696</v>
      </c>
    </row>
    <row r="162" spans="2:12" x14ac:dyDescent="0.2">
      <c r="B162" s="9">
        <v>41111604</v>
      </c>
      <c r="C162" s="11" t="s">
        <v>54</v>
      </c>
      <c r="D162" s="26">
        <v>43467</v>
      </c>
      <c r="E162" s="5" t="s">
        <v>685</v>
      </c>
      <c r="F162" s="5" t="s">
        <v>683</v>
      </c>
      <c r="G162" s="5" t="s">
        <v>682</v>
      </c>
      <c r="H162" s="25">
        <v>3862.32</v>
      </c>
      <c r="I162" s="25">
        <f t="shared" si="1"/>
        <v>3862.32</v>
      </c>
      <c r="J162" s="30" t="s">
        <v>686</v>
      </c>
      <c r="K162" s="30" t="s">
        <v>687</v>
      </c>
      <c r="L162" s="2" t="s">
        <v>696</v>
      </c>
    </row>
    <row r="163" spans="2:12" x14ac:dyDescent="0.2">
      <c r="B163" s="9">
        <v>44121613</v>
      </c>
      <c r="C163" s="11" t="s">
        <v>55</v>
      </c>
      <c r="D163" s="26">
        <v>43467</v>
      </c>
      <c r="E163" s="5" t="s">
        <v>685</v>
      </c>
      <c r="F163" s="5" t="s">
        <v>683</v>
      </c>
      <c r="G163" s="5" t="s">
        <v>682</v>
      </c>
      <c r="H163" s="25">
        <v>16897.650000000001</v>
      </c>
      <c r="I163" s="25">
        <f t="shared" si="1"/>
        <v>16897.650000000001</v>
      </c>
      <c r="J163" s="30" t="s">
        <v>686</v>
      </c>
      <c r="K163" s="30" t="s">
        <v>687</v>
      </c>
      <c r="L163" s="2" t="s">
        <v>696</v>
      </c>
    </row>
    <row r="164" spans="2:12" x14ac:dyDescent="0.2">
      <c r="B164" s="9">
        <v>44121503</v>
      </c>
      <c r="C164" s="11" t="s">
        <v>56</v>
      </c>
      <c r="D164" s="26">
        <v>43467</v>
      </c>
      <c r="E164" s="5" t="s">
        <v>685</v>
      </c>
      <c r="F164" s="5" t="s">
        <v>683</v>
      </c>
      <c r="G164" s="5" t="s">
        <v>682</v>
      </c>
      <c r="H164" s="25">
        <v>228118.27499999999</v>
      </c>
      <c r="I164" s="25">
        <f t="shared" si="1"/>
        <v>228118.27499999999</v>
      </c>
      <c r="J164" s="30" t="s">
        <v>686</v>
      </c>
      <c r="K164" s="30" t="s">
        <v>687</v>
      </c>
      <c r="L164" s="2" t="s">
        <v>696</v>
      </c>
    </row>
    <row r="165" spans="2:12" x14ac:dyDescent="0.2">
      <c r="B165" s="9">
        <v>44121619</v>
      </c>
      <c r="C165" s="8" t="s">
        <v>57</v>
      </c>
      <c r="D165" s="26">
        <v>43467</v>
      </c>
      <c r="E165" s="5" t="s">
        <v>685</v>
      </c>
      <c r="F165" s="5" t="s">
        <v>683</v>
      </c>
      <c r="G165" s="5" t="s">
        <v>682</v>
      </c>
      <c r="H165" s="25">
        <v>5747.5</v>
      </c>
      <c r="I165" s="25">
        <f t="shared" si="1"/>
        <v>5747.5</v>
      </c>
      <c r="J165" s="30" t="s">
        <v>686</v>
      </c>
      <c r="K165" s="30" t="s">
        <v>687</v>
      </c>
      <c r="L165" s="2" t="s">
        <v>696</v>
      </c>
    </row>
    <row r="166" spans="2:12" x14ac:dyDescent="0.2">
      <c r="B166" s="9">
        <v>44121904</v>
      </c>
      <c r="C166" s="11" t="s">
        <v>58</v>
      </c>
      <c r="D166" s="26">
        <v>43467</v>
      </c>
      <c r="E166" s="5" t="s">
        <v>685</v>
      </c>
      <c r="F166" s="5" t="s">
        <v>683</v>
      </c>
      <c r="G166" s="5" t="s">
        <v>682</v>
      </c>
      <c r="H166" s="25">
        <v>12069.75</v>
      </c>
      <c r="I166" s="25">
        <f t="shared" si="1"/>
        <v>12069.75</v>
      </c>
      <c r="J166" s="30" t="s">
        <v>686</v>
      </c>
      <c r="K166" s="30" t="s">
        <v>687</v>
      </c>
      <c r="L166" s="2" t="s">
        <v>696</v>
      </c>
    </row>
    <row r="167" spans="2:12" x14ac:dyDescent="0.2">
      <c r="B167" s="9">
        <v>44122019</v>
      </c>
      <c r="C167" s="11" t="s">
        <v>59</v>
      </c>
      <c r="D167" s="26">
        <v>43467</v>
      </c>
      <c r="E167" s="5" t="s">
        <v>685</v>
      </c>
      <c r="F167" s="5" t="s">
        <v>683</v>
      </c>
      <c r="G167" s="5" t="s">
        <v>682</v>
      </c>
      <c r="H167" s="25">
        <v>9196</v>
      </c>
      <c r="I167" s="25">
        <f t="shared" si="1"/>
        <v>9196</v>
      </c>
      <c r="J167" s="30" t="s">
        <v>686</v>
      </c>
      <c r="K167" s="30" t="s">
        <v>687</v>
      </c>
      <c r="L167" s="2" t="s">
        <v>696</v>
      </c>
    </row>
    <row r="168" spans="2:12" x14ac:dyDescent="0.2">
      <c r="B168" s="9">
        <v>14111808</v>
      </c>
      <c r="C168" s="8" t="s">
        <v>60</v>
      </c>
      <c r="D168" s="26">
        <v>43467</v>
      </c>
      <c r="E168" s="5" t="s">
        <v>685</v>
      </c>
      <c r="F168" s="5" t="s">
        <v>683</v>
      </c>
      <c r="G168" s="5" t="s">
        <v>682</v>
      </c>
      <c r="H168" s="25">
        <v>103920.5475</v>
      </c>
      <c r="I168" s="25">
        <f t="shared" si="1"/>
        <v>103920.5475</v>
      </c>
      <c r="J168" s="30" t="s">
        <v>686</v>
      </c>
      <c r="K168" s="30" t="s">
        <v>687</v>
      </c>
      <c r="L168" s="2" t="s">
        <v>696</v>
      </c>
    </row>
    <row r="169" spans="2:12" x14ac:dyDescent="0.2">
      <c r="B169" s="9">
        <v>44121618</v>
      </c>
      <c r="C169" s="11" t="s">
        <v>61</v>
      </c>
      <c r="D169" s="26">
        <v>43467</v>
      </c>
      <c r="E169" s="5" t="s">
        <v>685</v>
      </c>
      <c r="F169" s="5" t="s">
        <v>683</v>
      </c>
      <c r="G169" s="5" t="s">
        <v>682</v>
      </c>
      <c r="H169" s="25">
        <v>21725.55</v>
      </c>
      <c r="I169" s="25">
        <f t="shared" si="1"/>
        <v>21725.55</v>
      </c>
      <c r="J169" s="30" t="s">
        <v>686</v>
      </c>
      <c r="K169" s="30" t="s">
        <v>687</v>
      </c>
      <c r="L169" s="2" t="s">
        <v>696</v>
      </c>
    </row>
    <row r="170" spans="2:12" x14ac:dyDescent="0.2">
      <c r="B170" s="9">
        <v>31201512</v>
      </c>
      <c r="C170" s="11" t="s">
        <v>62</v>
      </c>
      <c r="D170" s="26">
        <v>43467</v>
      </c>
      <c r="E170" s="5" t="s">
        <v>685</v>
      </c>
      <c r="F170" s="5" t="s">
        <v>683</v>
      </c>
      <c r="G170" s="5" t="s">
        <v>682</v>
      </c>
      <c r="H170" s="25">
        <v>57934.799999999996</v>
      </c>
      <c r="I170" s="25">
        <f t="shared" si="1"/>
        <v>57934.799999999996</v>
      </c>
      <c r="J170" s="30" t="s">
        <v>686</v>
      </c>
      <c r="K170" s="30" t="s">
        <v>687</v>
      </c>
      <c r="L170" s="2" t="s">
        <v>696</v>
      </c>
    </row>
    <row r="171" spans="2:12" x14ac:dyDescent="0.2">
      <c r="B171" s="9">
        <v>52152000</v>
      </c>
      <c r="C171" s="11" t="s">
        <v>63</v>
      </c>
      <c r="D171" s="26">
        <v>43467</v>
      </c>
      <c r="E171" s="5" t="s">
        <v>685</v>
      </c>
      <c r="F171" s="5" t="s">
        <v>683</v>
      </c>
      <c r="G171" s="5" t="s">
        <v>682</v>
      </c>
      <c r="H171" s="25">
        <v>34485</v>
      </c>
      <c r="I171" s="25">
        <f t="shared" si="1"/>
        <v>34485</v>
      </c>
      <c r="J171" s="30" t="s">
        <v>686</v>
      </c>
      <c r="K171" s="30" t="s">
        <v>687</v>
      </c>
      <c r="L171" s="2" t="s">
        <v>696</v>
      </c>
    </row>
    <row r="172" spans="2:12" x14ac:dyDescent="0.2">
      <c r="B172" s="45">
        <v>44121500</v>
      </c>
      <c r="C172" s="11" t="s">
        <v>64</v>
      </c>
      <c r="D172" s="26">
        <v>43467</v>
      </c>
      <c r="E172" s="5" t="s">
        <v>685</v>
      </c>
      <c r="F172" s="5" t="s">
        <v>683</v>
      </c>
      <c r="G172" s="5" t="s">
        <v>682</v>
      </c>
      <c r="H172" s="25">
        <v>6000000</v>
      </c>
      <c r="I172" s="25">
        <f t="shared" si="1"/>
        <v>6000000</v>
      </c>
      <c r="J172" s="30" t="s">
        <v>686</v>
      </c>
      <c r="K172" s="30" t="s">
        <v>687</v>
      </c>
      <c r="L172" s="2" t="s">
        <v>696</v>
      </c>
    </row>
    <row r="173" spans="2:12" x14ac:dyDescent="0.2">
      <c r="B173" s="45">
        <v>53101904</v>
      </c>
      <c r="C173" s="11" t="s">
        <v>601</v>
      </c>
      <c r="D173" s="26">
        <v>43467</v>
      </c>
      <c r="E173" s="5" t="s">
        <v>685</v>
      </c>
      <c r="F173" s="5" t="s">
        <v>683</v>
      </c>
      <c r="G173" s="5" t="s">
        <v>682</v>
      </c>
      <c r="H173" s="25">
        <v>7927918.625</v>
      </c>
      <c r="I173" s="25">
        <f t="shared" ref="I173:I236" si="2">H173</f>
        <v>7927918.625</v>
      </c>
      <c r="J173" s="30" t="s">
        <v>686</v>
      </c>
      <c r="K173" s="30" t="s">
        <v>687</v>
      </c>
      <c r="L173" s="2" t="s">
        <v>696</v>
      </c>
    </row>
    <row r="174" spans="2:12" x14ac:dyDescent="0.2">
      <c r="B174" s="45">
        <v>44121600</v>
      </c>
      <c r="C174" s="11" t="s">
        <v>65</v>
      </c>
      <c r="D174" s="26">
        <v>43467</v>
      </c>
      <c r="E174" s="5" t="s">
        <v>685</v>
      </c>
      <c r="F174" s="5" t="s">
        <v>683</v>
      </c>
      <c r="G174" s="5" t="s">
        <v>682</v>
      </c>
      <c r="H174" s="25">
        <v>2086552</v>
      </c>
      <c r="I174" s="25">
        <f t="shared" si="2"/>
        <v>2086552</v>
      </c>
      <c r="J174" s="30" t="s">
        <v>686</v>
      </c>
      <c r="K174" s="30" t="s">
        <v>687</v>
      </c>
      <c r="L174" s="2" t="s">
        <v>696</v>
      </c>
    </row>
    <row r="175" spans="2:12" x14ac:dyDescent="0.2">
      <c r="B175" s="45">
        <v>52152102</v>
      </c>
      <c r="C175" s="11" t="s">
        <v>66</v>
      </c>
      <c r="D175" s="26">
        <v>43467</v>
      </c>
      <c r="E175" s="5" t="s">
        <v>685</v>
      </c>
      <c r="F175" s="5" t="s">
        <v>683</v>
      </c>
      <c r="G175" s="5" t="s">
        <v>682</v>
      </c>
      <c r="H175" s="25">
        <v>103455</v>
      </c>
      <c r="I175" s="25">
        <f t="shared" si="2"/>
        <v>103455</v>
      </c>
      <c r="J175" s="30" t="s">
        <v>686</v>
      </c>
      <c r="K175" s="30" t="s">
        <v>687</v>
      </c>
      <c r="L175" s="2" t="s">
        <v>696</v>
      </c>
    </row>
    <row r="176" spans="2:12" x14ac:dyDescent="0.2">
      <c r="B176" s="9">
        <v>15111501</v>
      </c>
      <c r="C176" s="11" t="s">
        <v>67</v>
      </c>
      <c r="D176" s="26">
        <v>43467</v>
      </c>
      <c r="E176" s="5" t="s">
        <v>685</v>
      </c>
      <c r="F176" s="5" t="s">
        <v>683</v>
      </c>
      <c r="G176" s="5" t="s">
        <v>682</v>
      </c>
      <c r="H176" s="25">
        <v>600000</v>
      </c>
      <c r="I176" s="25">
        <f t="shared" si="2"/>
        <v>600000</v>
      </c>
      <c r="J176" s="30" t="s">
        <v>686</v>
      </c>
      <c r="K176" s="30" t="s">
        <v>687</v>
      </c>
      <c r="L176" s="2" t="s">
        <v>696</v>
      </c>
    </row>
    <row r="177" spans="2:12" ht="30" x14ac:dyDescent="0.2">
      <c r="B177" s="14" t="s">
        <v>602</v>
      </c>
      <c r="C177" s="8" t="s">
        <v>68</v>
      </c>
      <c r="D177" s="26">
        <v>43467</v>
      </c>
      <c r="E177" s="5" t="s">
        <v>685</v>
      </c>
      <c r="F177" s="5" t="s">
        <v>683</v>
      </c>
      <c r="G177" s="5" t="s">
        <v>682</v>
      </c>
      <c r="H177" s="25">
        <v>40800000</v>
      </c>
      <c r="I177" s="25">
        <f t="shared" si="2"/>
        <v>40800000</v>
      </c>
      <c r="J177" s="30" t="s">
        <v>686</v>
      </c>
      <c r="K177" s="30" t="s">
        <v>687</v>
      </c>
      <c r="L177" s="2" t="s">
        <v>696</v>
      </c>
    </row>
    <row r="178" spans="2:12" x14ac:dyDescent="0.2">
      <c r="B178" s="14">
        <v>72154066</v>
      </c>
      <c r="C178" s="11" t="s">
        <v>576</v>
      </c>
      <c r="D178" s="26">
        <v>43467</v>
      </c>
      <c r="E178" s="5" t="s">
        <v>685</v>
      </c>
      <c r="F178" s="5" t="s">
        <v>683</v>
      </c>
      <c r="G178" s="5" t="s">
        <v>682</v>
      </c>
      <c r="H178" s="25">
        <v>80000000</v>
      </c>
      <c r="I178" s="25">
        <f t="shared" si="2"/>
        <v>80000000</v>
      </c>
      <c r="J178" s="30" t="s">
        <v>686</v>
      </c>
      <c r="K178" s="30" t="s">
        <v>687</v>
      </c>
      <c r="L178" s="2" t="s">
        <v>696</v>
      </c>
    </row>
    <row r="179" spans="2:12" x14ac:dyDescent="0.2">
      <c r="B179" s="4">
        <v>42181500</v>
      </c>
      <c r="C179" s="11" t="s">
        <v>669</v>
      </c>
      <c r="D179" s="26">
        <v>43467</v>
      </c>
      <c r="E179" s="5" t="s">
        <v>685</v>
      </c>
      <c r="F179" s="5" t="s">
        <v>683</v>
      </c>
      <c r="G179" s="5" t="s">
        <v>682</v>
      </c>
      <c r="H179" s="25">
        <v>8000000</v>
      </c>
      <c r="I179" s="25">
        <f t="shared" si="2"/>
        <v>8000000</v>
      </c>
      <c r="J179" s="30" t="s">
        <v>686</v>
      </c>
      <c r="K179" s="30" t="s">
        <v>687</v>
      </c>
      <c r="L179" s="2" t="s">
        <v>696</v>
      </c>
    </row>
    <row r="180" spans="2:12" x14ac:dyDescent="0.2">
      <c r="B180" s="4">
        <v>42201800</v>
      </c>
      <c r="C180" s="11" t="s">
        <v>69</v>
      </c>
      <c r="D180" s="26">
        <v>43467</v>
      </c>
      <c r="E180" s="5" t="s">
        <v>685</v>
      </c>
      <c r="F180" s="5" t="s">
        <v>683</v>
      </c>
      <c r="G180" s="5" t="s">
        <v>682</v>
      </c>
      <c r="H180" s="25">
        <v>4000000</v>
      </c>
      <c r="I180" s="25">
        <f t="shared" si="2"/>
        <v>4000000</v>
      </c>
      <c r="J180" s="30" t="s">
        <v>686</v>
      </c>
      <c r="K180" s="30" t="s">
        <v>687</v>
      </c>
      <c r="L180" s="2" t="s">
        <v>696</v>
      </c>
    </row>
    <row r="181" spans="2:12" x14ac:dyDescent="0.2">
      <c r="B181" s="6">
        <v>81101700</v>
      </c>
      <c r="C181" s="11" t="s">
        <v>577</v>
      </c>
      <c r="D181" s="26">
        <v>43467</v>
      </c>
      <c r="E181" s="5" t="s">
        <v>685</v>
      </c>
      <c r="F181" s="5" t="s">
        <v>683</v>
      </c>
      <c r="G181" s="5" t="s">
        <v>682</v>
      </c>
      <c r="H181" s="25">
        <v>19500000</v>
      </c>
      <c r="I181" s="25">
        <f t="shared" si="2"/>
        <v>19500000</v>
      </c>
      <c r="J181" s="30" t="s">
        <v>686</v>
      </c>
      <c r="K181" s="30" t="s">
        <v>687</v>
      </c>
      <c r="L181" s="2" t="s">
        <v>696</v>
      </c>
    </row>
    <row r="182" spans="2:12" x14ac:dyDescent="0.2">
      <c r="B182" s="6">
        <v>72102900</v>
      </c>
      <c r="C182" s="11" t="s">
        <v>70</v>
      </c>
      <c r="D182" s="26">
        <v>43467</v>
      </c>
      <c r="E182" s="5" t="s">
        <v>685</v>
      </c>
      <c r="F182" s="5" t="s">
        <v>683</v>
      </c>
      <c r="G182" s="5" t="s">
        <v>682</v>
      </c>
      <c r="H182" s="25">
        <v>8400000</v>
      </c>
      <c r="I182" s="25">
        <f t="shared" si="2"/>
        <v>8400000</v>
      </c>
      <c r="J182" s="30" t="s">
        <v>686</v>
      </c>
      <c r="K182" s="30" t="s">
        <v>687</v>
      </c>
      <c r="L182" s="2" t="s">
        <v>696</v>
      </c>
    </row>
    <row r="183" spans="2:12" x14ac:dyDescent="0.2">
      <c r="B183" s="6">
        <v>72102900</v>
      </c>
      <c r="C183" s="11" t="s">
        <v>71</v>
      </c>
      <c r="D183" s="26">
        <v>43467</v>
      </c>
      <c r="E183" s="5" t="s">
        <v>685</v>
      </c>
      <c r="F183" s="5" t="s">
        <v>683</v>
      </c>
      <c r="G183" s="5" t="s">
        <v>682</v>
      </c>
      <c r="H183" s="25">
        <v>9600000</v>
      </c>
      <c r="I183" s="25">
        <f t="shared" si="2"/>
        <v>9600000</v>
      </c>
      <c r="J183" s="30" t="s">
        <v>686</v>
      </c>
      <c r="K183" s="30" t="s">
        <v>687</v>
      </c>
      <c r="L183" s="2" t="s">
        <v>696</v>
      </c>
    </row>
    <row r="184" spans="2:12" x14ac:dyDescent="0.2">
      <c r="B184" s="6">
        <v>72102900</v>
      </c>
      <c r="C184" s="11" t="s">
        <v>72</v>
      </c>
      <c r="D184" s="26">
        <v>43467</v>
      </c>
      <c r="E184" s="5" t="s">
        <v>685</v>
      </c>
      <c r="F184" s="5" t="s">
        <v>683</v>
      </c>
      <c r="G184" s="5" t="s">
        <v>682</v>
      </c>
      <c r="H184" s="25">
        <v>11500000</v>
      </c>
      <c r="I184" s="25">
        <f t="shared" si="2"/>
        <v>11500000</v>
      </c>
      <c r="J184" s="30" t="s">
        <v>686</v>
      </c>
      <c r="K184" s="30" t="s">
        <v>687</v>
      </c>
      <c r="L184" s="2" t="s">
        <v>696</v>
      </c>
    </row>
    <row r="185" spans="2:12" x14ac:dyDescent="0.2">
      <c r="B185" s="6">
        <v>78181507</v>
      </c>
      <c r="C185" s="11" t="s">
        <v>73</v>
      </c>
      <c r="D185" s="26">
        <v>43467</v>
      </c>
      <c r="E185" s="5" t="s">
        <v>685</v>
      </c>
      <c r="F185" s="5" t="s">
        <v>683</v>
      </c>
      <c r="G185" s="5" t="s">
        <v>682</v>
      </c>
      <c r="H185" s="25">
        <v>8400000</v>
      </c>
      <c r="I185" s="25">
        <f t="shared" si="2"/>
        <v>8400000</v>
      </c>
      <c r="J185" s="30" t="s">
        <v>686</v>
      </c>
      <c r="K185" s="30" t="s">
        <v>687</v>
      </c>
      <c r="L185" s="2" t="s">
        <v>696</v>
      </c>
    </row>
    <row r="186" spans="2:12" x14ac:dyDescent="0.2">
      <c r="B186" s="6">
        <v>78181507</v>
      </c>
      <c r="C186" s="11" t="s">
        <v>74</v>
      </c>
      <c r="D186" s="26">
        <v>43467</v>
      </c>
      <c r="E186" s="5" t="s">
        <v>685</v>
      </c>
      <c r="F186" s="5" t="s">
        <v>683</v>
      </c>
      <c r="G186" s="5" t="s">
        <v>682</v>
      </c>
      <c r="H186" s="25">
        <v>8400000</v>
      </c>
      <c r="I186" s="25">
        <f t="shared" si="2"/>
        <v>8400000</v>
      </c>
      <c r="J186" s="30" t="s">
        <v>686</v>
      </c>
      <c r="K186" s="30" t="s">
        <v>687</v>
      </c>
      <c r="L186" s="2" t="s">
        <v>696</v>
      </c>
    </row>
    <row r="187" spans="2:12" x14ac:dyDescent="0.2">
      <c r="B187" s="6">
        <v>81112204</v>
      </c>
      <c r="C187" s="11" t="s">
        <v>75</v>
      </c>
      <c r="D187" s="26">
        <v>43467</v>
      </c>
      <c r="E187" s="5" t="s">
        <v>685</v>
      </c>
      <c r="F187" s="5" t="s">
        <v>683</v>
      </c>
      <c r="G187" s="5" t="s">
        <v>682</v>
      </c>
      <c r="H187" s="25">
        <f>22200000+7000000</f>
        <v>29200000</v>
      </c>
      <c r="I187" s="25">
        <f t="shared" si="2"/>
        <v>29200000</v>
      </c>
      <c r="J187" s="30" t="s">
        <v>686</v>
      </c>
      <c r="K187" s="30" t="s">
        <v>687</v>
      </c>
      <c r="L187" s="2" t="s">
        <v>696</v>
      </c>
    </row>
    <row r="188" spans="2:12" x14ac:dyDescent="0.2">
      <c r="B188" s="6">
        <v>84131600</v>
      </c>
      <c r="C188" s="11" t="s">
        <v>76</v>
      </c>
      <c r="D188" s="26">
        <v>43467</v>
      </c>
      <c r="E188" s="5" t="s">
        <v>685</v>
      </c>
      <c r="F188" s="5" t="s">
        <v>683</v>
      </c>
      <c r="G188" s="5" t="s">
        <v>682</v>
      </c>
      <c r="H188" s="25">
        <v>3810672</v>
      </c>
      <c r="I188" s="25">
        <f t="shared" si="2"/>
        <v>3810672</v>
      </c>
      <c r="J188" s="30" t="s">
        <v>686</v>
      </c>
      <c r="K188" s="30" t="s">
        <v>687</v>
      </c>
      <c r="L188" s="2" t="s">
        <v>696</v>
      </c>
    </row>
    <row r="189" spans="2:12" x14ac:dyDescent="0.2">
      <c r="B189" s="6">
        <v>84131500</v>
      </c>
      <c r="C189" s="11" t="s">
        <v>77</v>
      </c>
      <c r="D189" s="26">
        <v>43467</v>
      </c>
      <c r="E189" s="5" t="s">
        <v>685</v>
      </c>
      <c r="F189" s="5" t="s">
        <v>683</v>
      </c>
      <c r="G189" s="5" t="s">
        <v>682</v>
      </c>
      <c r="H189" s="25">
        <v>21000000</v>
      </c>
      <c r="I189" s="25">
        <f t="shared" si="2"/>
        <v>21000000</v>
      </c>
      <c r="J189" s="30" t="s">
        <v>686</v>
      </c>
      <c r="K189" s="30" t="s">
        <v>687</v>
      </c>
      <c r="L189" s="2" t="s">
        <v>696</v>
      </c>
    </row>
    <row r="190" spans="2:12" x14ac:dyDescent="0.2">
      <c r="B190" s="6">
        <v>84131500</v>
      </c>
      <c r="C190" s="11" t="s">
        <v>78</v>
      </c>
      <c r="D190" s="26">
        <v>43467</v>
      </c>
      <c r="E190" s="5" t="s">
        <v>685</v>
      </c>
      <c r="F190" s="5" t="s">
        <v>683</v>
      </c>
      <c r="G190" s="5" t="s">
        <v>682</v>
      </c>
      <c r="H190" s="25">
        <v>17000000</v>
      </c>
      <c r="I190" s="25">
        <f t="shared" si="2"/>
        <v>17000000</v>
      </c>
      <c r="J190" s="30" t="s">
        <v>686</v>
      </c>
      <c r="K190" s="30" t="s">
        <v>687</v>
      </c>
      <c r="L190" s="2" t="s">
        <v>696</v>
      </c>
    </row>
    <row r="191" spans="2:12" x14ac:dyDescent="0.2">
      <c r="B191" s="6">
        <v>24141704</v>
      </c>
      <c r="C191" s="11" t="s">
        <v>79</v>
      </c>
      <c r="D191" s="26">
        <v>43467</v>
      </c>
      <c r="E191" s="5" t="s">
        <v>685</v>
      </c>
      <c r="F191" s="5" t="s">
        <v>683</v>
      </c>
      <c r="G191" s="5" t="s">
        <v>682</v>
      </c>
      <c r="H191" s="25">
        <v>4890423</v>
      </c>
      <c r="I191" s="25">
        <f t="shared" si="2"/>
        <v>4890423</v>
      </c>
      <c r="J191" s="30" t="s">
        <v>686</v>
      </c>
      <c r="K191" s="30" t="s">
        <v>687</v>
      </c>
      <c r="L191" s="2" t="s">
        <v>696</v>
      </c>
    </row>
    <row r="192" spans="2:12" x14ac:dyDescent="0.2">
      <c r="B192" s="6">
        <v>80161801</v>
      </c>
      <c r="C192" s="11" t="s">
        <v>80</v>
      </c>
      <c r="D192" s="26">
        <v>43467</v>
      </c>
      <c r="E192" s="5" t="s">
        <v>685</v>
      </c>
      <c r="F192" s="5" t="s">
        <v>683</v>
      </c>
      <c r="G192" s="5" t="s">
        <v>682</v>
      </c>
      <c r="H192" s="25">
        <v>2400000</v>
      </c>
      <c r="I192" s="25">
        <f t="shared" si="2"/>
        <v>2400000</v>
      </c>
      <c r="J192" s="30" t="s">
        <v>686</v>
      </c>
      <c r="K192" s="30" t="s">
        <v>687</v>
      </c>
      <c r="L192" s="2" t="s">
        <v>696</v>
      </c>
    </row>
    <row r="193" spans="2:12" x14ac:dyDescent="0.2">
      <c r="B193" s="6" t="s">
        <v>691</v>
      </c>
      <c r="C193" s="11" t="s">
        <v>81</v>
      </c>
      <c r="D193" s="26">
        <v>43467</v>
      </c>
      <c r="E193" s="5" t="s">
        <v>685</v>
      </c>
      <c r="F193" s="5" t="s">
        <v>683</v>
      </c>
      <c r="G193" s="5" t="s">
        <v>682</v>
      </c>
      <c r="H193" s="25">
        <v>480000</v>
      </c>
      <c r="I193" s="25">
        <f t="shared" si="2"/>
        <v>480000</v>
      </c>
      <c r="J193" s="30" t="s">
        <v>686</v>
      </c>
      <c r="K193" s="30" t="s">
        <v>687</v>
      </c>
      <c r="L193" s="2" t="s">
        <v>696</v>
      </c>
    </row>
    <row r="194" spans="2:12" x14ac:dyDescent="0.2">
      <c r="B194" s="6">
        <v>20102301</v>
      </c>
      <c r="C194" s="11" t="s">
        <v>578</v>
      </c>
      <c r="D194" s="26">
        <v>43467</v>
      </c>
      <c r="E194" s="5" t="s">
        <v>685</v>
      </c>
      <c r="F194" s="5" t="s">
        <v>683</v>
      </c>
      <c r="G194" s="5" t="s">
        <v>682</v>
      </c>
      <c r="H194" s="25">
        <v>3000000</v>
      </c>
      <c r="I194" s="25">
        <f t="shared" si="2"/>
        <v>3000000</v>
      </c>
      <c r="J194" s="30" t="s">
        <v>686</v>
      </c>
      <c r="K194" s="30" t="s">
        <v>687</v>
      </c>
      <c r="L194" s="2" t="s">
        <v>696</v>
      </c>
    </row>
    <row r="195" spans="2:12" x14ac:dyDescent="0.2">
      <c r="B195" s="6">
        <v>81112101</v>
      </c>
      <c r="C195" s="11" t="s">
        <v>579</v>
      </c>
      <c r="D195" s="26">
        <v>43467</v>
      </c>
      <c r="E195" s="5" t="s">
        <v>685</v>
      </c>
      <c r="F195" s="5" t="s">
        <v>683</v>
      </c>
      <c r="G195" s="5" t="s">
        <v>682</v>
      </c>
      <c r="H195" s="25">
        <v>773288</v>
      </c>
      <c r="I195" s="25">
        <f t="shared" si="2"/>
        <v>773288</v>
      </c>
      <c r="J195" s="30" t="s">
        <v>686</v>
      </c>
      <c r="K195" s="30" t="s">
        <v>687</v>
      </c>
      <c r="L195" s="2" t="s">
        <v>696</v>
      </c>
    </row>
    <row r="196" spans="2:12" x14ac:dyDescent="0.2">
      <c r="B196" s="6">
        <v>78102203</v>
      </c>
      <c r="C196" s="11" t="s">
        <v>580</v>
      </c>
      <c r="D196" s="26">
        <v>43467</v>
      </c>
      <c r="E196" s="5" t="s">
        <v>685</v>
      </c>
      <c r="F196" s="5" t="s">
        <v>683</v>
      </c>
      <c r="G196" s="5" t="s">
        <v>682</v>
      </c>
      <c r="H196" s="25">
        <v>560000</v>
      </c>
      <c r="I196" s="25">
        <f t="shared" si="2"/>
        <v>560000</v>
      </c>
      <c r="J196" s="30" t="s">
        <v>686</v>
      </c>
      <c r="K196" s="30" t="s">
        <v>687</v>
      </c>
      <c r="L196" s="2" t="s">
        <v>696</v>
      </c>
    </row>
    <row r="197" spans="2:12" x14ac:dyDescent="0.2">
      <c r="B197" s="6">
        <v>76111501</v>
      </c>
      <c r="C197" s="31" t="s">
        <v>695</v>
      </c>
      <c r="D197" s="26">
        <v>43468</v>
      </c>
      <c r="E197" s="5" t="s">
        <v>685</v>
      </c>
      <c r="F197" s="5" t="s">
        <v>683</v>
      </c>
      <c r="G197" s="5" t="s">
        <v>682</v>
      </c>
      <c r="H197" s="25">
        <f>39316545+5900000</f>
        <v>45216545</v>
      </c>
      <c r="I197" s="25">
        <f t="shared" si="2"/>
        <v>45216545</v>
      </c>
      <c r="J197" s="30" t="s">
        <v>686</v>
      </c>
      <c r="K197" s="30" t="s">
        <v>687</v>
      </c>
      <c r="L197" s="2" t="s">
        <v>696</v>
      </c>
    </row>
    <row r="198" spans="2:12" x14ac:dyDescent="0.2">
      <c r="B198" s="6">
        <v>42161509</v>
      </c>
      <c r="C198" s="11" t="s">
        <v>82</v>
      </c>
      <c r="D198" s="26">
        <v>43469</v>
      </c>
      <c r="E198" s="5" t="s">
        <v>685</v>
      </c>
      <c r="F198" s="5" t="s">
        <v>683</v>
      </c>
      <c r="G198" s="5" t="s">
        <v>682</v>
      </c>
      <c r="H198" s="25">
        <v>234950</v>
      </c>
      <c r="I198" s="25">
        <f t="shared" si="2"/>
        <v>234950</v>
      </c>
      <c r="J198" s="30" t="s">
        <v>686</v>
      </c>
      <c r="K198" s="30" t="s">
        <v>687</v>
      </c>
      <c r="L198" s="2" t="s">
        <v>696</v>
      </c>
    </row>
    <row r="199" spans="2:12" x14ac:dyDescent="0.2">
      <c r="B199" s="6">
        <v>42161509</v>
      </c>
      <c r="C199" s="11" t="s">
        <v>83</v>
      </c>
      <c r="D199" s="26">
        <v>43470</v>
      </c>
      <c r="E199" s="5" t="s">
        <v>685</v>
      </c>
      <c r="F199" s="5" t="s">
        <v>683</v>
      </c>
      <c r="G199" s="5" t="s">
        <v>682</v>
      </c>
      <c r="H199" s="25">
        <v>288000</v>
      </c>
      <c r="I199" s="25">
        <f t="shared" si="2"/>
        <v>288000</v>
      </c>
      <c r="J199" s="30" t="s">
        <v>686</v>
      </c>
      <c r="K199" s="30" t="s">
        <v>687</v>
      </c>
      <c r="L199" s="2" t="s">
        <v>696</v>
      </c>
    </row>
    <row r="200" spans="2:12" x14ac:dyDescent="0.2">
      <c r="B200" s="6">
        <v>46181537</v>
      </c>
      <c r="C200" s="11" t="s">
        <v>84</v>
      </c>
      <c r="D200" s="26">
        <v>43471</v>
      </c>
      <c r="E200" s="5" t="s">
        <v>685</v>
      </c>
      <c r="F200" s="5" t="s">
        <v>683</v>
      </c>
      <c r="G200" s="5" t="s">
        <v>682</v>
      </c>
      <c r="H200" s="25">
        <v>30000</v>
      </c>
      <c r="I200" s="25">
        <f t="shared" si="2"/>
        <v>30000</v>
      </c>
      <c r="J200" s="30" t="s">
        <v>686</v>
      </c>
      <c r="K200" s="30" t="s">
        <v>687</v>
      </c>
      <c r="L200" s="2" t="s">
        <v>696</v>
      </c>
    </row>
    <row r="201" spans="2:12" x14ac:dyDescent="0.2">
      <c r="B201" s="6" t="s">
        <v>690</v>
      </c>
      <c r="C201" s="11" t="s">
        <v>85</v>
      </c>
      <c r="D201" s="26">
        <v>43472</v>
      </c>
      <c r="E201" s="5" t="s">
        <v>685</v>
      </c>
      <c r="F201" s="5" t="s">
        <v>683</v>
      </c>
      <c r="G201" s="5" t="s">
        <v>682</v>
      </c>
      <c r="H201" s="25">
        <v>122500</v>
      </c>
      <c r="I201" s="25">
        <f t="shared" si="2"/>
        <v>122500</v>
      </c>
      <c r="J201" s="30" t="s">
        <v>686</v>
      </c>
      <c r="K201" s="30" t="s">
        <v>687</v>
      </c>
      <c r="L201" s="2" t="s">
        <v>696</v>
      </c>
    </row>
    <row r="202" spans="2:12" x14ac:dyDescent="0.2">
      <c r="B202" s="6">
        <v>46181612</v>
      </c>
      <c r="C202" s="11" t="s">
        <v>86</v>
      </c>
      <c r="D202" s="26">
        <v>43473</v>
      </c>
      <c r="E202" s="5" t="s">
        <v>685</v>
      </c>
      <c r="F202" s="5" t="s">
        <v>683</v>
      </c>
      <c r="G202" s="5" t="s">
        <v>682</v>
      </c>
      <c r="H202" s="25">
        <v>275000</v>
      </c>
      <c r="I202" s="25">
        <f t="shared" si="2"/>
        <v>275000</v>
      </c>
      <c r="J202" s="30" t="s">
        <v>686</v>
      </c>
      <c r="K202" s="30" t="s">
        <v>687</v>
      </c>
      <c r="L202" s="2" t="s">
        <v>696</v>
      </c>
    </row>
    <row r="203" spans="2:12" x14ac:dyDescent="0.2">
      <c r="B203" s="6">
        <v>53102102</v>
      </c>
      <c r="C203" s="11" t="s">
        <v>670</v>
      </c>
      <c r="D203" s="26">
        <v>43474</v>
      </c>
      <c r="E203" s="5" t="s">
        <v>685</v>
      </c>
      <c r="F203" s="5" t="s">
        <v>683</v>
      </c>
      <c r="G203" s="5" t="s">
        <v>682</v>
      </c>
      <c r="H203" s="25">
        <v>85050</v>
      </c>
      <c r="I203" s="25">
        <f t="shared" si="2"/>
        <v>85050</v>
      </c>
      <c r="J203" s="30" t="s">
        <v>686</v>
      </c>
      <c r="K203" s="30" t="s">
        <v>687</v>
      </c>
      <c r="L203" s="2" t="s">
        <v>696</v>
      </c>
    </row>
    <row r="204" spans="2:12" x14ac:dyDescent="0.2">
      <c r="B204" s="6">
        <v>42131601</v>
      </c>
      <c r="C204" s="11" t="s">
        <v>87</v>
      </c>
      <c r="D204" s="26">
        <v>43475</v>
      </c>
      <c r="E204" s="5" t="s">
        <v>685</v>
      </c>
      <c r="F204" s="5" t="s">
        <v>683</v>
      </c>
      <c r="G204" s="5" t="s">
        <v>682</v>
      </c>
      <c r="H204" s="25">
        <v>270000</v>
      </c>
      <c r="I204" s="25">
        <f t="shared" si="2"/>
        <v>270000</v>
      </c>
      <c r="J204" s="30" t="s">
        <v>686</v>
      </c>
      <c r="K204" s="30" t="s">
        <v>687</v>
      </c>
      <c r="L204" s="2" t="s">
        <v>696</v>
      </c>
    </row>
    <row r="205" spans="2:12" x14ac:dyDescent="0.2">
      <c r="B205" s="6">
        <v>42142531</v>
      </c>
      <c r="C205" s="11" t="s">
        <v>88</v>
      </c>
      <c r="D205" s="26">
        <v>43476</v>
      </c>
      <c r="E205" s="5" t="s">
        <v>685</v>
      </c>
      <c r="F205" s="5" t="s">
        <v>683</v>
      </c>
      <c r="G205" s="5" t="s">
        <v>682</v>
      </c>
      <c r="H205" s="25">
        <v>91000</v>
      </c>
      <c r="I205" s="25">
        <f t="shared" si="2"/>
        <v>91000</v>
      </c>
      <c r="J205" s="30" t="s">
        <v>686</v>
      </c>
      <c r="K205" s="30" t="s">
        <v>687</v>
      </c>
      <c r="L205" s="2" t="s">
        <v>696</v>
      </c>
    </row>
    <row r="206" spans="2:12" x14ac:dyDescent="0.2">
      <c r="B206" s="6">
        <v>52151506</v>
      </c>
      <c r="C206" s="11" t="s">
        <v>89</v>
      </c>
      <c r="D206" s="26">
        <v>43477</v>
      </c>
      <c r="E206" s="5" t="s">
        <v>685</v>
      </c>
      <c r="F206" s="5" t="s">
        <v>683</v>
      </c>
      <c r="G206" s="5" t="s">
        <v>682</v>
      </c>
      <c r="H206" s="25">
        <v>91000</v>
      </c>
      <c r="I206" s="25">
        <f t="shared" si="2"/>
        <v>91000</v>
      </c>
      <c r="J206" s="30" t="s">
        <v>686</v>
      </c>
      <c r="K206" s="30" t="s">
        <v>687</v>
      </c>
      <c r="L206" s="2" t="s">
        <v>696</v>
      </c>
    </row>
    <row r="207" spans="2:12" x14ac:dyDescent="0.2">
      <c r="B207" s="6">
        <v>42211618</v>
      </c>
      <c r="C207" s="11" t="s">
        <v>90</v>
      </c>
      <c r="D207" s="26">
        <v>43478</v>
      </c>
      <c r="E207" s="5" t="s">
        <v>685</v>
      </c>
      <c r="F207" s="5" t="s">
        <v>683</v>
      </c>
      <c r="G207" s="5" t="s">
        <v>682</v>
      </c>
      <c r="H207" s="25">
        <v>2870000</v>
      </c>
      <c r="I207" s="25">
        <f t="shared" si="2"/>
        <v>2870000</v>
      </c>
      <c r="J207" s="30" t="s">
        <v>686</v>
      </c>
      <c r="K207" s="30" t="s">
        <v>687</v>
      </c>
      <c r="L207" s="2" t="s">
        <v>696</v>
      </c>
    </row>
    <row r="208" spans="2:12" x14ac:dyDescent="0.2">
      <c r="B208" s="6">
        <v>46181507</v>
      </c>
      <c r="C208" s="11" t="s">
        <v>91</v>
      </c>
      <c r="D208" s="26">
        <v>43479</v>
      </c>
      <c r="E208" s="5" t="s">
        <v>685</v>
      </c>
      <c r="F208" s="5" t="s">
        <v>683</v>
      </c>
      <c r="G208" s="5" t="s">
        <v>682</v>
      </c>
      <c r="H208" s="25">
        <v>300000</v>
      </c>
      <c r="I208" s="25">
        <f t="shared" si="2"/>
        <v>300000</v>
      </c>
      <c r="J208" s="30" t="s">
        <v>686</v>
      </c>
      <c r="K208" s="30" t="s">
        <v>687</v>
      </c>
      <c r="L208" s="2" t="s">
        <v>696</v>
      </c>
    </row>
    <row r="209" spans="2:12" x14ac:dyDescent="0.2">
      <c r="B209" s="6">
        <v>86101800</v>
      </c>
      <c r="C209" s="11" t="s">
        <v>581</v>
      </c>
      <c r="D209" s="26">
        <v>43480</v>
      </c>
      <c r="E209" s="5" t="s">
        <v>685</v>
      </c>
      <c r="F209" s="5" t="s">
        <v>683</v>
      </c>
      <c r="G209" s="5" t="s">
        <v>682</v>
      </c>
      <c r="H209" s="25">
        <v>1453045</v>
      </c>
      <c r="I209" s="25">
        <f t="shared" si="2"/>
        <v>1453045</v>
      </c>
      <c r="J209" s="30" t="s">
        <v>686</v>
      </c>
      <c r="K209" s="30" t="s">
        <v>687</v>
      </c>
      <c r="L209" s="2" t="s">
        <v>696</v>
      </c>
    </row>
    <row r="210" spans="2:12" ht="15.75" x14ac:dyDescent="0.25">
      <c r="B210" s="6">
        <v>51142001</v>
      </c>
      <c r="C210" s="8" t="s">
        <v>92</v>
      </c>
      <c r="D210" s="28">
        <v>43525</v>
      </c>
      <c r="E210" s="5" t="s">
        <v>688</v>
      </c>
      <c r="F210" s="5" t="s">
        <v>684</v>
      </c>
      <c r="G210" s="5" t="s">
        <v>682</v>
      </c>
      <c r="H210" s="41">
        <v>363319.77588970878</v>
      </c>
      <c r="I210" s="25">
        <f t="shared" si="2"/>
        <v>363319.77588970878</v>
      </c>
      <c r="J210" s="30" t="s">
        <v>686</v>
      </c>
      <c r="K210" s="30" t="s">
        <v>687</v>
      </c>
      <c r="L210" s="2" t="s">
        <v>696</v>
      </c>
    </row>
    <row r="211" spans="2:12" ht="15.75" x14ac:dyDescent="0.25">
      <c r="B211" s="6">
        <v>51142001</v>
      </c>
      <c r="C211" s="8" t="s">
        <v>93</v>
      </c>
      <c r="D211" s="28">
        <v>43525</v>
      </c>
      <c r="E211" s="5" t="s">
        <v>688</v>
      </c>
      <c r="F211" s="5" t="s">
        <v>684</v>
      </c>
      <c r="G211" s="5" t="s">
        <v>682</v>
      </c>
      <c r="H211" s="41">
        <f>1052725.22800971+300000</f>
        <v>1352725.2280097101</v>
      </c>
      <c r="I211" s="25">
        <f t="shared" si="2"/>
        <v>1352725.2280097101</v>
      </c>
      <c r="J211" s="30" t="s">
        <v>686</v>
      </c>
      <c r="K211" s="30" t="s">
        <v>687</v>
      </c>
      <c r="L211" s="2" t="s">
        <v>696</v>
      </c>
    </row>
    <row r="212" spans="2:12" ht="15.75" x14ac:dyDescent="0.25">
      <c r="B212" s="6">
        <v>51241201</v>
      </c>
      <c r="C212" s="8" t="s">
        <v>94</v>
      </c>
      <c r="D212" s="28">
        <v>43525</v>
      </c>
      <c r="E212" s="5" t="s">
        <v>688</v>
      </c>
      <c r="F212" s="5" t="s">
        <v>684</v>
      </c>
      <c r="G212" s="5" t="s">
        <v>682</v>
      </c>
      <c r="H212" s="41">
        <v>386587.67900970881</v>
      </c>
      <c r="I212" s="25">
        <f t="shared" si="2"/>
        <v>386587.67900970881</v>
      </c>
      <c r="J212" s="30" t="s">
        <v>686</v>
      </c>
      <c r="K212" s="30" t="s">
        <v>687</v>
      </c>
      <c r="L212" s="2" t="s">
        <v>696</v>
      </c>
    </row>
    <row r="213" spans="2:12" ht="15.75" x14ac:dyDescent="0.25">
      <c r="B213" s="6">
        <v>51101701</v>
      </c>
      <c r="C213" s="8" t="s">
        <v>95</v>
      </c>
      <c r="D213" s="28">
        <v>43525</v>
      </c>
      <c r="E213" s="5" t="s">
        <v>688</v>
      </c>
      <c r="F213" s="5" t="s">
        <v>684</v>
      </c>
      <c r="G213" s="5" t="s">
        <v>682</v>
      </c>
      <c r="H213" s="41">
        <v>92200.453129708738</v>
      </c>
      <c r="I213" s="25">
        <f t="shared" si="2"/>
        <v>92200.453129708738</v>
      </c>
      <c r="J213" s="30" t="s">
        <v>686</v>
      </c>
      <c r="K213" s="30" t="s">
        <v>687</v>
      </c>
      <c r="L213" s="2" t="s">
        <v>696</v>
      </c>
    </row>
    <row r="214" spans="2:12" ht="15.75" x14ac:dyDescent="0.25">
      <c r="B214" s="6">
        <v>51101701</v>
      </c>
      <c r="C214" s="8" t="s">
        <v>96</v>
      </c>
      <c r="D214" s="28">
        <v>43525</v>
      </c>
      <c r="E214" s="5" t="s">
        <v>688</v>
      </c>
      <c r="F214" s="5" t="s">
        <v>684</v>
      </c>
      <c r="G214" s="5" t="s">
        <v>682</v>
      </c>
      <c r="H214" s="41">
        <v>81866.609059708731</v>
      </c>
      <c r="I214" s="25">
        <f t="shared" si="2"/>
        <v>81866.609059708731</v>
      </c>
      <c r="J214" s="30" t="s">
        <v>686</v>
      </c>
      <c r="K214" s="30" t="s">
        <v>687</v>
      </c>
      <c r="L214" s="2" t="s">
        <v>696</v>
      </c>
    </row>
    <row r="215" spans="2:12" ht="15.75" x14ac:dyDescent="0.25">
      <c r="B215" s="6">
        <v>51171500</v>
      </c>
      <c r="C215" s="8" t="s">
        <v>97</v>
      </c>
      <c r="D215" s="28">
        <v>43525</v>
      </c>
      <c r="E215" s="5" t="s">
        <v>688</v>
      </c>
      <c r="F215" s="5" t="s">
        <v>684</v>
      </c>
      <c r="G215" s="5" t="s">
        <v>682</v>
      </c>
      <c r="H215" s="41">
        <v>648378.39544970857</v>
      </c>
      <c r="I215" s="25">
        <f t="shared" si="2"/>
        <v>648378.39544970857</v>
      </c>
      <c r="J215" s="30" t="s">
        <v>686</v>
      </c>
      <c r="K215" s="30" t="s">
        <v>687</v>
      </c>
      <c r="L215" s="2" t="s">
        <v>696</v>
      </c>
    </row>
    <row r="216" spans="2:12" ht="15.75" x14ac:dyDescent="0.25">
      <c r="B216" s="6">
        <v>51171511</v>
      </c>
      <c r="C216" s="8" t="s">
        <v>98</v>
      </c>
      <c r="D216" s="28">
        <v>43525</v>
      </c>
      <c r="E216" s="5" t="s">
        <v>688</v>
      </c>
      <c r="F216" s="5" t="s">
        <v>684</v>
      </c>
      <c r="G216" s="5" t="s">
        <v>682</v>
      </c>
      <c r="H216" s="41">
        <v>592527.38605970866</v>
      </c>
      <c r="I216" s="25">
        <f t="shared" si="2"/>
        <v>592527.38605970866</v>
      </c>
      <c r="J216" s="30" t="s">
        <v>686</v>
      </c>
      <c r="K216" s="30" t="s">
        <v>687</v>
      </c>
      <c r="L216" s="2" t="s">
        <v>696</v>
      </c>
    </row>
    <row r="217" spans="2:12" ht="15.75" x14ac:dyDescent="0.25">
      <c r="B217" s="6">
        <v>51161504</v>
      </c>
      <c r="C217" s="8" t="s">
        <v>99</v>
      </c>
      <c r="D217" s="28">
        <v>43525</v>
      </c>
      <c r="E217" s="5" t="s">
        <v>688</v>
      </c>
      <c r="F217" s="5" t="s">
        <v>684</v>
      </c>
      <c r="G217" s="5" t="s">
        <v>682</v>
      </c>
      <c r="H217" s="41">
        <v>99759.841009708733</v>
      </c>
      <c r="I217" s="25">
        <f t="shared" si="2"/>
        <v>99759.841009708733</v>
      </c>
      <c r="J217" s="30" t="s">
        <v>686</v>
      </c>
      <c r="K217" s="30" t="s">
        <v>687</v>
      </c>
      <c r="L217" s="2" t="s">
        <v>696</v>
      </c>
    </row>
    <row r="218" spans="2:12" ht="15.75" x14ac:dyDescent="0.25">
      <c r="B218" s="6">
        <v>51121511</v>
      </c>
      <c r="C218" s="8" t="s">
        <v>100</v>
      </c>
      <c r="D218" s="28">
        <v>43525</v>
      </c>
      <c r="E218" s="5" t="s">
        <v>688</v>
      </c>
      <c r="F218" s="5" t="s">
        <v>684</v>
      </c>
      <c r="G218" s="5" t="s">
        <v>682</v>
      </c>
      <c r="H218" s="41">
        <v>221272.98022970872</v>
      </c>
      <c r="I218" s="25">
        <f t="shared" si="2"/>
        <v>221272.98022970872</v>
      </c>
      <c r="J218" s="30" t="s">
        <v>686</v>
      </c>
      <c r="K218" s="30" t="s">
        <v>687</v>
      </c>
      <c r="L218" s="2" t="s">
        <v>696</v>
      </c>
    </row>
    <row r="219" spans="2:12" ht="15.75" x14ac:dyDescent="0.25">
      <c r="B219" s="6">
        <v>51121511</v>
      </c>
      <c r="C219" s="8" t="s">
        <v>101</v>
      </c>
      <c r="D219" s="28">
        <v>43525</v>
      </c>
      <c r="E219" s="5" t="s">
        <v>688</v>
      </c>
      <c r="F219" s="5" t="s">
        <v>684</v>
      </c>
      <c r="G219" s="5" t="s">
        <v>682</v>
      </c>
      <c r="H219" s="41">
        <v>112707.30322970873</v>
      </c>
      <c r="I219" s="25">
        <f t="shared" si="2"/>
        <v>112707.30322970873</v>
      </c>
      <c r="J219" s="30" t="s">
        <v>686</v>
      </c>
      <c r="K219" s="30" t="s">
        <v>687</v>
      </c>
      <c r="L219" s="2" t="s">
        <v>696</v>
      </c>
    </row>
    <row r="220" spans="2:12" ht="15.75" x14ac:dyDescent="0.25">
      <c r="B220" s="6">
        <v>51141601</v>
      </c>
      <c r="C220" s="8" t="s">
        <v>102</v>
      </c>
      <c r="D220" s="28">
        <v>43525</v>
      </c>
      <c r="E220" s="5" t="s">
        <v>688</v>
      </c>
      <c r="F220" s="5" t="s">
        <v>684</v>
      </c>
      <c r="G220" s="5" t="s">
        <v>682</v>
      </c>
      <c r="H220" s="41">
        <v>89305.368409708739</v>
      </c>
      <c r="I220" s="25">
        <f t="shared" si="2"/>
        <v>89305.368409708739</v>
      </c>
      <c r="J220" s="30" t="s">
        <v>686</v>
      </c>
      <c r="K220" s="30" t="s">
        <v>687</v>
      </c>
      <c r="L220" s="2" t="s">
        <v>696</v>
      </c>
    </row>
    <row r="221" spans="2:12" ht="15.75" x14ac:dyDescent="0.25">
      <c r="B221" s="6">
        <v>51121743</v>
      </c>
      <c r="C221" s="8" t="s">
        <v>103</v>
      </c>
      <c r="D221" s="28">
        <v>43525</v>
      </c>
      <c r="E221" s="5" t="s">
        <v>688</v>
      </c>
      <c r="F221" s="5" t="s">
        <v>684</v>
      </c>
      <c r="G221" s="5" t="s">
        <v>682</v>
      </c>
      <c r="H221" s="41">
        <v>308849.29300970869</v>
      </c>
      <c r="I221" s="25">
        <f t="shared" si="2"/>
        <v>308849.29300970869</v>
      </c>
      <c r="J221" s="30" t="s">
        <v>686</v>
      </c>
      <c r="K221" s="30" t="s">
        <v>687</v>
      </c>
      <c r="L221" s="2" t="s">
        <v>696</v>
      </c>
    </row>
    <row r="222" spans="2:12" ht="15.75" x14ac:dyDescent="0.25">
      <c r="B222" s="6">
        <v>51101511</v>
      </c>
      <c r="C222" s="8" t="s">
        <v>104</v>
      </c>
      <c r="D222" s="28">
        <v>43525</v>
      </c>
      <c r="E222" s="5" t="s">
        <v>688</v>
      </c>
      <c r="F222" s="5" t="s">
        <v>684</v>
      </c>
      <c r="G222" s="5" t="s">
        <v>682</v>
      </c>
      <c r="H222" s="41">
        <v>376669.33320970868</v>
      </c>
      <c r="I222" s="25">
        <f t="shared" si="2"/>
        <v>376669.33320970868</v>
      </c>
      <c r="J222" s="30" t="s">
        <v>686</v>
      </c>
      <c r="K222" s="30" t="s">
        <v>687</v>
      </c>
      <c r="L222" s="2" t="s">
        <v>696</v>
      </c>
    </row>
    <row r="223" spans="2:12" ht="15.75" x14ac:dyDescent="0.25">
      <c r="B223" s="6">
        <v>51101511</v>
      </c>
      <c r="C223" s="8" t="s">
        <v>105</v>
      </c>
      <c r="D223" s="28">
        <v>43525</v>
      </c>
      <c r="E223" s="5" t="s">
        <v>688</v>
      </c>
      <c r="F223" s="5" t="s">
        <v>684</v>
      </c>
      <c r="G223" s="5" t="s">
        <v>682</v>
      </c>
      <c r="H223" s="41">
        <v>533352.39050970878</v>
      </c>
      <c r="I223" s="25">
        <f t="shared" si="2"/>
        <v>533352.39050970878</v>
      </c>
      <c r="J223" s="30" t="s">
        <v>686</v>
      </c>
      <c r="K223" s="30" t="s">
        <v>687</v>
      </c>
      <c r="L223" s="2" t="s">
        <v>696</v>
      </c>
    </row>
    <row r="224" spans="2:12" ht="15.75" x14ac:dyDescent="0.25">
      <c r="B224" s="6">
        <v>51101567</v>
      </c>
      <c r="C224" s="8" t="s">
        <v>106</v>
      </c>
      <c r="D224" s="28">
        <v>43525</v>
      </c>
      <c r="E224" s="5" t="s">
        <v>688</v>
      </c>
      <c r="F224" s="5" t="s">
        <v>684</v>
      </c>
      <c r="G224" s="5" t="s">
        <v>682</v>
      </c>
      <c r="H224" s="41">
        <v>570010.06045970879</v>
      </c>
      <c r="I224" s="25">
        <f t="shared" si="2"/>
        <v>570010.06045970879</v>
      </c>
      <c r="J224" s="30" t="s">
        <v>686</v>
      </c>
      <c r="K224" s="30" t="s">
        <v>687</v>
      </c>
      <c r="L224" s="2" t="s">
        <v>696</v>
      </c>
    </row>
    <row r="225" spans="2:12" ht="15.75" x14ac:dyDescent="0.25">
      <c r="B225" s="6">
        <v>51101567</v>
      </c>
      <c r="C225" s="8" t="s">
        <v>107</v>
      </c>
      <c r="D225" s="28">
        <v>43525</v>
      </c>
      <c r="E225" s="5" t="s">
        <v>688</v>
      </c>
      <c r="F225" s="5" t="s">
        <v>684</v>
      </c>
      <c r="G225" s="5" t="s">
        <v>682</v>
      </c>
      <c r="H225" s="41">
        <v>378653.00236970873</v>
      </c>
      <c r="I225" s="25">
        <f t="shared" si="2"/>
        <v>378653.00236970873</v>
      </c>
      <c r="J225" s="30" t="s">
        <v>686</v>
      </c>
      <c r="K225" s="30" t="s">
        <v>687</v>
      </c>
      <c r="L225" s="2" t="s">
        <v>696</v>
      </c>
    </row>
    <row r="226" spans="2:12" ht="15.75" x14ac:dyDescent="0.25">
      <c r="B226" s="6">
        <v>51101567</v>
      </c>
      <c r="C226" s="8" t="s">
        <v>108</v>
      </c>
      <c r="D226" s="28">
        <v>43525</v>
      </c>
      <c r="E226" s="5" t="s">
        <v>688</v>
      </c>
      <c r="F226" s="5" t="s">
        <v>684</v>
      </c>
      <c r="G226" s="5" t="s">
        <v>682</v>
      </c>
      <c r="H226" s="41">
        <f>1811853.97046971+300000</f>
        <v>2111853.97046971</v>
      </c>
      <c r="I226" s="25">
        <f t="shared" si="2"/>
        <v>2111853.97046971</v>
      </c>
      <c r="J226" s="30" t="s">
        <v>686</v>
      </c>
      <c r="K226" s="30" t="s">
        <v>687</v>
      </c>
      <c r="L226" s="2" t="s">
        <v>696</v>
      </c>
    </row>
    <row r="227" spans="2:12" ht="15.75" x14ac:dyDescent="0.25">
      <c r="B227" s="6">
        <v>51101567</v>
      </c>
      <c r="C227" s="8" t="s">
        <v>109</v>
      </c>
      <c r="D227" s="28">
        <v>43525</v>
      </c>
      <c r="E227" s="5" t="s">
        <v>688</v>
      </c>
      <c r="F227" s="5" t="s">
        <v>684</v>
      </c>
      <c r="G227" s="5" t="s">
        <v>682</v>
      </c>
      <c r="H227" s="41">
        <v>440736.48580970877</v>
      </c>
      <c r="I227" s="25">
        <f t="shared" si="2"/>
        <v>440736.48580970877</v>
      </c>
      <c r="J227" s="30" t="s">
        <v>686</v>
      </c>
      <c r="K227" s="30" t="s">
        <v>687</v>
      </c>
      <c r="L227" s="2" t="s">
        <v>696</v>
      </c>
    </row>
    <row r="228" spans="2:12" ht="15.75" x14ac:dyDescent="0.25">
      <c r="B228" s="6">
        <v>51101500</v>
      </c>
      <c r="C228" s="8" t="s">
        <v>110</v>
      </c>
      <c r="D228" s="28">
        <v>43525</v>
      </c>
      <c r="E228" s="5" t="s">
        <v>688</v>
      </c>
      <c r="F228" s="5" t="s">
        <v>684</v>
      </c>
      <c r="G228" s="5" t="s">
        <v>682</v>
      </c>
      <c r="H228" s="41">
        <f>2074180.81370971+300000</f>
        <v>2374180.8137097098</v>
      </c>
      <c r="I228" s="25">
        <f t="shared" si="2"/>
        <v>2374180.8137097098</v>
      </c>
      <c r="J228" s="30" t="s">
        <v>686</v>
      </c>
      <c r="K228" s="30" t="s">
        <v>687</v>
      </c>
      <c r="L228" s="2" t="s">
        <v>696</v>
      </c>
    </row>
    <row r="229" spans="2:12" ht="15.75" x14ac:dyDescent="0.25">
      <c r="B229" s="6">
        <v>51151801</v>
      </c>
      <c r="C229" s="8" t="s">
        <v>111</v>
      </c>
      <c r="D229" s="28">
        <v>43525</v>
      </c>
      <c r="E229" s="5" t="s">
        <v>688</v>
      </c>
      <c r="F229" s="5" t="s">
        <v>684</v>
      </c>
      <c r="G229" s="5" t="s">
        <v>682</v>
      </c>
      <c r="H229" s="41">
        <v>97025.594329708751</v>
      </c>
      <c r="I229" s="25">
        <f t="shared" si="2"/>
        <v>97025.594329708751</v>
      </c>
      <c r="J229" s="30" t="s">
        <v>686</v>
      </c>
      <c r="K229" s="30" t="s">
        <v>687</v>
      </c>
      <c r="L229" s="2" t="s">
        <v>696</v>
      </c>
    </row>
    <row r="230" spans="2:12" ht="15.75" x14ac:dyDescent="0.25">
      <c r="B230" s="6">
        <v>51151801</v>
      </c>
      <c r="C230" s="8" t="s">
        <v>112</v>
      </c>
      <c r="D230" s="28">
        <v>43525</v>
      </c>
      <c r="E230" s="5" t="s">
        <v>688</v>
      </c>
      <c r="F230" s="5" t="s">
        <v>684</v>
      </c>
      <c r="G230" s="5" t="s">
        <v>682</v>
      </c>
      <c r="H230" s="41">
        <v>184601.90710970876</v>
      </c>
      <c r="I230" s="25">
        <f t="shared" si="2"/>
        <v>184601.90710970876</v>
      </c>
      <c r="J230" s="30" t="s">
        <v>686</v>
      </c>
      <c r="K230" s="30" t="s">
        <v>687</v>
      </c>
      <c r="L230" s="2" t="s">
        <v>696</v>
      </c>
    </row>
    <row r="231" spans="2:12" ht="15.75" x14ac:dyDescent="0.25">
      <c r="B231" s="6">
        <v>51121818</v>
      </c>
      <c r="C231" s="8" t="s">
        <v>113</v>
      </c>
      <c r="D231" s="28">
        <v>43525</v>
      </c>
      <c r="E231" s="5" t="s">
        <v>688</v>
      </c>
      <c r="F231" s="5" t="s">
        <v>684</v>
      </c>
      <c r="G231" s="5" t="s">
        <v>682</v>
      </c>
      <c r="H231" s="41">
        <v>746194.73010970862</v>
      </c>
      <c r="I231" s="25">
        <f t="shared" si="2"/>
        <v>746194.73010970862</v>
      </c>
      <c r="J231" s="30" t="s">
        <v>686</v>
      </c>
      <c r="K231" s="30" t="s">
        <v>687</v>
      </c>
      <c r="L231" s="2" t="s">
        <v>696</v>
      </c>
    </row>
    <row r="232" spans="2:12" ht="15.75" x14ac:dyDescent="0.25">
      <c r="B232" s="6">
        <v>51121818</v>
      </c>
      <c r="C232" s="8" t="s">
        <v>114</v>
      </c>
      <c r="D232" s="28">
        <v>43525</v>
      </c>
      <c r="E232" s="5" t="s">
        <v>688</v>
      </c>
      <c r="F232" s="5" t="s">
        <v>684</v>
      </c>
      <c r="G232" s="5" t="s">
        <v>682</v>
      </c>
      <c r="H232" s="41">
        <f>3082501.29280971+300000</f>
        <v>3382501.2928097099</v>
      </c>
      <c r="I232" s="25">
        <f t="shared" si="2"/>
        <v>3382501.2928097099</v>
      </c>
      <c r="J232" s="30" t="s">
        <v>686</v>
      </c>
      <c r="K232" s="30" t="s">
        <v>687</v>
      </c>
      <c r="L232" s="2" t="s">
        <v>696</v>
      </c>
    </row>
    <row r="233" spans="2:12" ht="15.75" x14ac:dyDescent="0.25">
      <c r="B233" s="6">
        <v>51151616</v>
      </c>
      <c r="C233" s="8" t="s">
        <v>115</v>
      </c>
      <c r="D233" s="28">
        <v>43525</v>
      </c>
      <c r="E233" s="5" t="s">
        <v>688</v>
      </c>
      <c r="F233" s="5" t="s">
        <v>684</v>
      </c>
      <c r="G233" s="5" t="s">
        <v>682</v>
      </c>
      <c r="H233" s="41">
        <v>89948.720569708734</v>
      </c>
      <c r="I233" s="25">
        <f t="shared" si="2"/>
        <v>89948.720569708734</v>
      </c>
      <c r="J233" s="30" t="s">
        <v>686</v>
      </c>
      <c r="K233" s="30" t="s">
        <v>687</v>
      </c>
      <c r="L233" s="2" t="s">
        <v>696</v>
      </c>
    </row>
    <row r="234" spans="2:12" ht="15.75" x14ac:dyDescent="0.25">
      <c r="B234" s="6">
        <v>51181752</v>
      </c>
      <c r="C234" s="8" t="s">
        <v>598</v>
      </c>
      <c r="D234" s="28">
        <v>43525</v>
      </c>
      <c r="E234" s="5" t="s">
        <v>688</v>
      </c>
      <c r="F234" s="5" t="s">
        <v>684</v>
      </c>
      <c r="G234" s="5" t="s">
        <v>682</v>
      </c>
      <c r="H234" s="41">
        <v>293770.72675970872</v>
      </c>
      <c r="I234" s="25">
        <f t="shared" si="2"/>
        <v>293770.72675970872</v>
      </c>
      <c r="J234" s="30" t="s">
        <v>686</v>
      </c>
      <c r="K234" s="30" t="s">
        <v>687</v>
      </c>
      <c r="L234" s="2" t="s">
        <v>696</v>
      </c>
    </row>
    <row r="235" spans="2:12" ht="15.75" x14ac:dyDescent="0.25">
      <c r="B235" s="6">
        <v>51161525</v>
      </c>
      <c r="C235" s="8" t="s">
        <v>116</v>
      </c>
      <c r="D235" s="28">
        <v>43525</v>
      </c>
      <c r="E235" s="5" t="s">
        <v>688</v>
      </c>
      <c r="F235" s="5" t="s">
        <v>684</v>
      </c>
      <c r="G235" s="5" t="s">
        <v>682</v>
      </c>
      <c r="H235" s="41">
        <f>2022176.51410971+300000</f>
        <v>2322176.5141097102</v>
      </c>
      <c r="I235" s="25">
        <f t="shared" si="2"/>
        <v>2322176.5141097102</v>
      </c>
      <c r="J235" s="30" t="s">
        <v>686</v>
      </c>
      <c r="K235" s="30" t="s">
        <v>687</v>
      </c>
      <c r="L235" s="2" t="s">
        <v>696</v>
      </c>
    </row>
    <row r="236" spans="2:12" ht="15.75" x14ac:dyDescent="0.25">
      <c r="B236" s="6">
        <v>51161525</v>
      </c>
      <c r="C236" s="8" t="s">
        <v>117</v>
      </c>
      <c r="D236" s="28">
        <v>43525</v>
      </c>
      <c r="E236" s="5" t="s">
        <v>688</v>
      </c>
      <c r="F236" s="5" t="s">
        <v>684</v>
      </c>
      <c r="G236" s="5" t="s">
        <v>682</v>
      </c>
      <c r="H236" s="41">
        <v>233630.70296970877</v>
      </c>
      <c r="I236" s="25">
        <f t="shared" si="2"/>
        <v>233630.70296970877</v>
      </c>
      <c r="J236" s="30" t="s">
        <v>686</v>
      </c>
      <c r="K236" s="30" t="s">
        <v>687</v>
      </c>
      <c r="L236" s="2" t="s">
        <v>696</v>
      </c>
    </row>
    <row r="237" spans="2:12" ht="15.75" x14ac:dyDescent="0.25">
      <c r="B237" s="6">
        <v>51181701</v>
      </c>
      <c r="C237" s="8" t="s">
        <v>118</v>
      </c>
      <c r="D237" s="28">
        <v>43525</v>
      </c>
      <c r="E237" s="5" t="s">
        <v>688</v>
      </c>
      <c r="F237" s="5" t="s">
        <v>684</v>
      </c>
      <c r="G237" s="5" t="s">
        <v>682</v>
      </c>
      <c r="H237" s="41">
        <v>115039.45480970874</v>
      </c>
      <c r="I237" s="25">
        <f t="shared" ref="I237:I300" si="3">H237</f>
        <v>115039.45480970874</v>
      </c>
      <c r="J237" s="30" t="s">
        <v>686</v>
      </c>
      <c r="K237" s="30" t="s">
        <v>687</v>
      </c>
      <c r="L237" s="2" t="s">
        <v>696</v>
      </c>
    </row>
    <row r="238" spans="2:12" ht="15.75" x14ac:dyDescent="0.25">
      <c r="B238" s="6">
        <v>51181701</v>
      </c>
      <c r="C238" s="8" t="s">
        <v>119</v>
      </c>
      <c r="D238" s="28">
        <v>43525</v>
      </c>
      <c r="E238" s="5" t="s">
        <v>688</v>
      </c>
      <c r="F238" s="5" t="s">
        <v>684</v>
      </c>
      <c r="G238" s="5" t="s">
        <v>682</v>
      </c>
      <c r="H238" s="41">
        <v>350801.21510970878</v>
      </c>
      <c r="I238" s="25">
        <f t="shared" si="3"/>
        <v>350801.21510970878</v>
      </c>
      <c r="J238" s="30" t="s">
        <v>686</v>
      </c>
      <c r="K238" s="30" t="s">
        <v>687</v>
      </c>
      <c r="L238" s="2" t="s">
        <v>696</v>
      </c>
    </row>
    <row r="239" spans="2:12" ht="15.75" x14ac:dyDescent="0.25">
      <c r="B239" s="6">
        <v>51121502</v>
      </c>
      <c r="C239" s="8" t="s">
        <v>120</v>
      </c>
      <c r="D239" s="28">
        <v>43525</v>
      </c>
      <c r="E239" s="5" t="s">
        <v>688</v>
      </c>
      <c r="F239" s="5" t="s">
        <v>684</v>
      </c>
      <c r="G239" s="5" t="s">
        <v>682</v>
      </c>
      <c r="H239" s="41">
        <v>300304.77213470871</v>
      </c>
      <c r="I239" s="25">
        <f t="shared" si="3"/>
        <v>300304.77213470871</v>
      </c>
      <c r="J239" s="30" t="s">
        <v>686</v>
      </c>
      <c r="K239" s="30" t="s">
        <v>687</v>
      </c>
      <c r="L239" s="2" t="s">
        <v>696</v>
      </c>
    </row>
    <row r="240" spans="2:12" ht="15.75" x14ac:dyDescent="0.25">
      <c r="B240" s="6">
        <v>51171611</v>
      </c>
      <c r="C240" s="8" t="s">
        <v>121</v>
      </c>
      <c r="D240" s="28">
        <v>43525</v>
      </c>
      <c r="E240" s="5" t="s">
        <v>688</v>
      </c>
      <c r="F240" s="5" t="s">
        <v>684</v>
      </c>
      <c r="G240" s="5" t="s">
        <v>682</v>
      </c>
      <c r="H240" s="41">
        <v>128710.68820970874</v>
      </c>
      <c r="I240" s="25">
        <f t="shared" si="3"/>
        <v>128710.68820970874</v>
      </c>
      <c r="J240" s="30" t="s">
        <v>686</v>
      </c>
      <c r="K240" s="30" t="s">
        <v>687</v>
      </c>
      <c r="L240" s="2" t="s">
        <v>696</v>
      </c>
    </row>
    <row r="241" spans="2:12" ht="15.75" x14ac:dyDescent="0.25">
      <c r="B241" s="6">
        <v>51171501</v>
      </c>
      <c r="C241" s="8" t="s">
        <v>122</v>
      </c>
      <c r="D241" s="28">
        <v>43525</v>
      </c>
      <c r="E241" s="5" t="s">
        <v>688</v>
      </c>
      <c r="F241" s="5" t="s">
        <v>684</v>
      </c>
      <c r="G241" s="5" t="s">
        <v>682</v>
      </c>
      <c r="H241" s="41">
        <v>345037.85200970876</v>
      </c>
      <c r="I241" s="25">
        <f t="shared" si="3"/>
        <v>345037.85200970876</v>
      </c>
      <c r="J241" s="30" t="s">
        <v>686</v>
      </c>
      <c r="K241" s="30" t="s">
        <v>687</v>
      </c>
      <c r="L241" s="2" t="s">
        <v>696</v>
      </c>
    </row>
    <row r="242" spans="2:12" ht="15.75" x14ac:dyDescent="0.25">
      <c r="B242" s="6">
        <v>51171501</v>
      </c>
      <c r="C242" s="8" t="s">
        <v>123</v>
      </c>
      <c r="D242" s="28">
        <v>43525</v>
      </c>
      <c r="E242" s="5" t="s">
        <v>688</v>
      </c>
      <c r="F242" s="5" t="s">
        <v>684</v>
      </c>
      <c r="G242" s="5" t="s">
        <v>682</v>
      </c>
      <c r="H242" s="41">
        <v>111018.50380970874</v>
      </c>
      <c r="I242" s="25">
        <f t="shared" si="3"/>
        <v>111018.50380970874</v>
      </c>
      <c r="J242" s="30" t="s">
        <v>686</v>
      </c>
      <c r="K242" s="30" t="s">
        <v>687</v>
      </c>
      <c r="L242" s="2" t="s">
        <v>696</v>
      </c>
    </row>
    <row r="243" spans="2:12" ht="15.75" x14ac:dyDescent="0.25">
      <c r="B243" s="6">
        <v>51182403</v>
      </c>
      <c r="C243" s="8" t="s">
        <v>124</v>
      </c>
      <c r="D243" s="28">
        <v>43525</v>
      </c>
      <c r="E243" s="5" t="s">
        <v>688</v>
      </c>
      <c r="F243" s="5" t="s">
        <v>684</v>
      </c>
      <c r="G243" s="5" t="s">
        <v>682</v>
      </c>
      <c r="H243" s="41">
        <v>84359.598679708739</v>
      </c>
      <c r="I243" s="25">
        <f t="shared" si="3"/>
        <v>84359.598679708739</v>
      </c>
      <c r="J243" s="30" t="s">
        <v>686</v>
      </c>
      <c r="K243" s="30" t="s">
        <v>687</v>
      </c>
      <c r="L243" s="2" t="s">
        <v>696</v>
      </c>
    </row>
    <row r="244" spans="2:12" ht="15.75" x14ac:dyDescent="0.25">
      <c r="B244" s="6">
        <v>51191910</v>
      </c>
      <c r="C244" s="8" t="s">
        <v>125</v>
      </c>
      <c r="D244" s="28">
        <v>43525</v>
      </c>
      <c r="E244" s="5" t="s">
        <v>688</v>
      </c>
      <c r="F244" s="5" t="s">
        <v>684</v>
      </c>
      <c r="G244" s="5" t="s">
        <v>682</v>
      </c>
      <c r="H244" s="41">
        <v>731049.14800970885</v>
      </c>
      <c r="I244" s="25">
        <f t="shared" si="3"/>
        <v>731049.14800970885</v>
      </c>
      <c r="J244" s="30" t="s">
        <v>686</v>
      </c>
      <c r="K244" s="30" t="s">
        <v>687</v>
      </c>
      <c r="L244" s="2" t="s">
        <v>696</v>
      </c>
    </row>
    <row r="245" spans="2:12" ht="15.75" x14ac:dyDescent="0.25">
      <c r="B245" s="6">
        <v>51121703</v>
      </c>
      <c r="C245" s="8" t="s">
        <v>126</v>
      </c>
      <c r="D245" s="28">
        <v>43525</v>
      </c>
      <c r="E245" s="5" t="s">
        <v>688</v>
      </c>
      <c r="F245" s="5" t="s">
        <v>684</v>
      </c>
      <c r="G245" s="5" t="s">
        <v>682</v>
      </c>
      <c r="H245" s="41">
        <v>83676.037009708743</v>
      </c>
      <c r="I245" s="25">
        <f t="shared" si="3"/>
        <v>83676.037009708743</v>
      </c>
      <c r="J245" s="30" t="s">
        <v>686</v>
      </c>
      <c r="K245" s="30" t="s">
        <v>687</v>
      </c>
      <c r="L245" s="2" t="s">
        <v>696</v>
      </c>
    </row>
    <row r="246" spans="2:12" ht="15.75" x14ac:dyDescent="0.25">
      <c r="B246" s="6">
        <v>51121703</v>
      </c>
      <c r="C246" s="8" t="s">
        <v>127</v>
      </c>
      <c r="D246" s="28">
        <v>43525</v>
      </c>
      <c r="E246" s="5" t="s">
        <v>688</v>
      </c>
      <c r="F246" s="5" t="s">
        <v>684</v>
      </c>
      <c r="G246" s="5" t="s">
        <v>682</v>
      </c>
      <c r="H246" s="41">
        <v>138964.11325970874</v>
      </c>
      <c r="I246" s="25">
        <f t="shared" si="3"/>
        <v>138964.11325970874</v>
      </c>
      <c r="J246" s="30" t="s">
        <v>686</v>
      </c>
      <c r="K246" s="30" t="s">
        <v>687</v>
      </c>
      <c r="L246" s="2" t="s">
        <v>696</v>
      </c>
    </row>
    <row r="247" spans="2:12" ht="15.75" x14ac:dyDescent="0.25">
      <c r="B247" s="6">
        <v>51141513</v>
      </c>
      <c r="C247" s="8" t="s">
        <v>128</v>
      </c>
      <c r="D247" s="28">
        <v>43525</v>
      </c>
      <c r="E247" s="5" t="s">
        <v>688</v>
      </c>
      <c r="F247" s="5" t="s">
        <v>684</v>
      </c>
      <c r="G247" s="5" t="s">
        <v>682</v>
      </c>
      <c r="H247" s="41">
        <v>228028.17790970876</v>
      </c>
      <c r="I247" s="25">
        <f t="shared" si="3"/>
        <v>228028.17790970876</v>
      </c>
      <c r="J247" s="30" t="s">
        <v>686</v>
      </c>
      <c r="K247" s="30" t="s">
        <v>687</v>
      </c>
      <c r="L247" s="2" t="s">
        <v>696</v>
      </c>
    </row>
    <row r="248" spans="2:12" ht="15.75" x14ac:dyDescent="0.25">
      <c r="B248" s="6">
        <v>51211618</v>
      </c>
      <c r="C248" s="8" t="s">
        <v>129</v>
      </c>
      <c r="D248" s="28">
        <v>43525</v>
      </c>
      <c r="E248" s="5" t="s">
        <v>688</v>
      </c>
      <c r="F248" s="5" t="s">
        <v>684</v>
      </c>
      <c r="G248" s="5" t="s">
        <v>682</v>
      </c>
      <c r="H248" s="41">
        <f>4144394.24239971+300000</f>
        <v>4444394.2423997102</v>
      </c>
      <c r="I248" s="25">
        <f t="shared" si="3"/>
        <v>4444394.2423997102</v>
      </c>
      <c r="J248" s="30" t="s">
        <v>686</v>
      </c>
      <c r="K248" s="30" t="s">
        <v>687</v>
      </c>
      <c r="L248" s="2" t="s">
        <v>696</v>
      </c>
    </row>
    <row r="249" spans="2:12" ht="15.75" x14ac:dyDescent="0.25">
      <c r="B249" s="6">
        <v>51121709</v>
      </c>
      <c r="C249" s="8" t="s">
        <v>130</v>
      </c>
      <c r="D249" s="28">
        <v>43525</v>
      </c>
      <c r="E249" s="5" t="s">
        <v>688</v>
      </c>
      <c r="F249" s="5" t="s">
        <v>684</v>
      </c>
      <c r="G249" s="5" t="s">
        <v>682</v>
      </c>
      <c r="H249" s="41">
        <v>285045.26308970875</v>
      </c>
      <c r="I249" s="25">
        <f t="shared" si="3"/>
        <v>285045.26308970875</v>
      </c>
      <c r="J249" s="30" t="s">
        <v>686</v>
      </c>
      <c r="K249" s="30" t="s">
        <v>687</v>
      </c>
      <c r="L249" s="2" t="s">
        <v>696</v>
      </c>
    </row>
    <row r="250" spans="2:12" ht="15.75" x14ac:dyDescent="0.25">
      <c r="B250" s="6">
        <v>51101550</v>
      </c>
      <c r="C250" s="8" t="s">
        <v>131</v>
      </c>
      <c r="D250" s="28">
        <v>43525</v>
      </c>
      <c r="E250" s="5" t="s">
        <v>688</v>
      </c>
      <c r="F250" s="5" t="s">
        <v>684</v>
      </c>
      <c r="G250" s="5" t="s">
        <v>682</v>
      </c>
      <c r="H250" s="41">
        <v>224228.37921470869</v>
      </c>
      <c r="I250" s="25">
        <f t="shared" si="3"/>
        <v>224228.37921470869</v>
      </c>
      <c r="J250" s="30" t="s">
        <v>686</v>
      </c>
      <c r="K250" s="30" t="s">
        <v>687</v>
      </c>
      <c r="L250" s="2" t="s">
        <v>696</v>
      </c>
    </row>
    <row r="251" spans="2:12" ht="15.75" x14ac:dyDescent="0.25">
      <c r="B251" s="6">
        <v>51101550</v>
      </c>
      <c r="C251" s="8" t="s">
        <v>132</v>
      </c>
      <c r="D251" s="28">
        <v>43525</v>
      </c>
      <c r="E251" s="5" t="s">
        <v>688</v>
      </c>
      <c r="F251" s="5" t="s">
        <v>684</v>
      </c>
      <c r="G251" s="5" t="s">
        <v>682</v>
      </c>
      <c r="H251" s="41">
        <v>326340.42985970876</v>
      </c>
      <c r="I251" s="25">
        <f t="shared" si="3"/>
        <v>326340.42985970876</v>
      </c>
      <c r="J251" s="30" t="s">
        <v>686</v>
      </c>
      <c r="K251" s="30" t="s">
        <v>687</v>
      </c>
      <c r="L251" s="2" t="s">
        <v>696</v>
      </c>
    </row>
    <row r="252" spans="2:12" ht="15.75" x14ac:dyDescent="0.25">
      <c r="B252" s="6">
        <v>51101576</v>
      </c>
      <c r="C252" s="8" t="s">
        <v>133</v>
      </c>
      <c r="D252" s="28">
        <v>43525</v>
      </c>
      <c r="E252" s="5" t="s">
        <v>688</v>
      </c>
      <c r="F252" s="5" t="s">
        <v>684</v>
      </c>
      <c r="G252" s="5" t="s">
        <v>682</v>
      </c>
      <c r="H252" s="41">
        <f>1173514.59604971+300000</f>
        <v>1473514.5960497099</v>
      </c>
      <c r="I252" s="25">
        <f t="shared" si="3"/>
        <v>1473514.5960497099</v>
      </c>
      <c r="J252" s="30" t="s">
        <v>686</v>
      </c>
      <c r="K252" s="30" t="s">
        <v>687</v>
      </c>
      <c r="L252" s="2" t="s">
        <v>696</v>
      </c>
    </row>
    <row r="253" spans="2:12" ht="15.75" x14ac:dyDescent="0.25">
      <c r="B253" s="6">
        <v>51181821</v>
      </c>
      <c r="C253" s="8" t="s">
        <v>134</v>
      </c>
      <c r="D253" s="28">
        <v>43525</v>
      </c>
      <c r="E253" s="5" t="s">
        <v>688</v>
      </c>
      <c r="F253" s="5" t="s">
        <v>684</v>
      </c>
      <c r="G253" s="5" t="s">
        <v>682</v>
      </c>
      <c r="H253" s="41">
        <v>570211.10800970881</v>
      </c>
      <c r="I253" s="25">
        <f t="shared" si="3"/>
        <v>570211.10800970881</v>
      </c>
      <c r="J253" s="30" t="s">
        <v>686</v>
      </c>
      <c r="K253" s="30" t="s">
        <v>687</v>
      </c>
      <c r="L253" s="2" t="s">
        <v>696</v>
      </c>
    </row>
    <row r="254" spans="2:12" ht="15.75" x14ac:dyDescent="0.25">
      <c r="B254" s="6">
        <v>51101542</v>
      </c>
      <c r="C254" s="8" t="s">
        <v>135</v>
      </c>
      <c r="D254" s="28">
        <v>43525</v>
      </c>
      <c r="E254" s="5" t="s">
        <v>688</v>
      </c>
      <c r="F254" s="5" t="s">
        <v>684</v>
      </c>
      <c r="G254" s="5" t="s">
        <v>682</v>
      </c>
      <c r="H254" s="41">
        <v>218377.89550970873</v>
      </c>
      <c r="I254" s="25">
        <f t="shared" si="3"/>
        <v>218377.89550970873</v>
      </c>
      <c r="J254" s="30" t="s">
        <v>686</v>
      </c>
      <c r="K254" s="30" t="s">
        <v>687</v>
      </c>
      <c r="L254" s="2" t="s">
        <v>696</v>
      </c>
    </row>
    <row r="255" spans="2:12" ht="15.75" x14ac:dyDescent="0.25">
      <c r="B255" s="6">
        <v>51101542</v>
      </c>
      <c r="C255" s="8" t="s">
        <v>136</v>
      </c>
      <c r="D255" s="28">
        <v>43525</v>
      </c>
      <c r="E255" s="5" t="s">
        <v>688</v>
      </c>
      <c r="F255" s="5" t="s">
        <v>684</v>
      </c>
      <c r="G255" s="5" t="s">
        <v>682</v>
      </c>
      <c r="H255" s="41">
        <v>123483.45190970875</v>
      </c>
      <c r="I255" s="25">
        <f t="shared" si="3"/>
        <v>123483.45190970875</v>
      </c>
      <c r="J255" s="30" t="s">
        <v>686</v>
      </c>
      <c r="K255" s="30" t="s">
        <v>687</v>
      </c>
      <c r="L255" s="2" t="s">
        <v>696</v>
      </c>
    </row>
    <row r="256" spans="2:12" ht="15.75" x14ac:dyDescent="0.25">
      <c r="B256" s="6">
        <v>51101504</v>
      </c>
      <c r="C256" s="8" t="s">
        <v>137</v>
      </c>
      <c r="D256" s="28">
        <v>43525</v>
      </c>
      <c r="E256" s="5" t="s">
        <v>688</v>
      </c>
      <c r="F256" s="5" t="s">
        <v>684</v>
      </c>
      <c r="G256" s="5" t="s">
        <v>682</v>
      </c>
      <c r="H256" s="41">
        <v>179052.99472970873</v>
      </c>
      <c r="I256" s="25">
        <f t="shared" si="3"/>
        <v>179052.99472970873</v>
      </c>
      <c r="J256" s="30" t="s">
        <v>686</v>
      </c>
      <c r="K256" s="30" t="s">
        <v>687</v>
      </c>
      <c r="L256" s="2" t="s">
        <v>696</v>
      </c>
    </row>
    <row r="257" spans="2:12" ht="15.75" x14ac:dyDescent="0.25">
      <c r="B257" s="6">
        <v>51121718</v>
      </c>
      <c r="C257" s="8" t="s">
        <v>138</v>
      </c>
      <c r="D257" s="28">
        <v>43525</v>
      </c>
      <c r="E257" s="5" t="s">
        <v>688</v>
      </c>
      <c r="F257" s="5" t="s">
        <v>684</v>
      </c>
      <c r="G257" s="5" t="s">
        <v>682</v>
      </c>
      <c r="H257" s="41">
        <v>123885.54700970874</v>
      </c>
      <c r="I257" s="25">
        <f t="shared" si="3"/>
        <v>123885.54700970874</v>
      </c>
      <c r="J257" s="30" t="s">
        <v>686</v>
      </c>
      <c r="K257" s="30" t="s">
        <v>687</v>
      </c>
      <c r="L257" s="2" t="s">
        <v>696</v>
      </c>
    </row>
    <row r="258" spans="2:12" ht="15.75" x14ac:dyDescent="0.25">
      <c r="B258" s="6">
        <v>51131709</v>
      </c>
      <c r="C258" s="8" t="s">
        <v>139</v>
      </c>
      <c r="D258" s="28">
        <v>43525</v>
      </c>
      <c r="E258" s="5" t="s">
        <v>688</v>
      </c>
      <c r="F258" s="5" t="s">
        <v>684</v>
      </c>
      <c r="G258" s="5" t="s">
        <v>682</v>
      </c>
      <c r="H258" s="41">
        <v>85606.093489708743</v>
      </c>
      <c r="I258" s="25">
        <f t="shared" si="3"/>
        <v>85606.093489708743</v>
      </c>
      <c r="J258" s="30" t="s">
        <v>686</v>
      </c>
      <c r="K258" s="30" t="s">
        <v>687</v>
      </c>
      <c r="L258" s="2" t="s">
        <v>696</v>
      </c>
    </row>
    <row r="259" spans="2:12" ht="15.75" x14ac:dyDescent="0.25">
      <c r="B259" s="6">
        <v>51161630</v>
      </c>
      <c r="C259" s="8" t="s">
        <v>140</v>
      </c>
      <c r="D259" s="28">
        <v>43525</v>
      </c>
      <c r="E259" s="5" t="s">
        <v>688</v>
      </c>
      <c r="F259" s="5" t="s">
        <v>684</v>
      </c>
      <c r="G259" s="5" t="s">
        <v>682</v>
      </c>
      <c r="H259" s="41">
        <v>119317.74667370875</v>
      </c>
      <c r="I259" s="25">
        <f t="shared" si="3"/>
        <v>119317.74667370875</v>
      </c>
      <c r="J259" s="30" t="s">
        <v>686</v>
      </c>
      <c r="K259" s="30" t="s">
        <v>687</v>
      </c>
      <c r="L259" s="2" t="s">
        <v>696</v>
      </c>
    </row>
    <row r="260" spans="2:12" ht="15.75" x14ac:dyDescent="0.25">
      <c r="B260" s="6">
        <v>51101905</v>
      </c>
      <c r="C260" s="8" t="s">
        <v>141</v>
      </c>
      <c r="D260" s="28">
        <v>43525</v>
      </c>
      <c r="E260" s="5" t="s">
        <v>688</v>
      </c>
      <c r="F260" s="5" t="s">
        <v>684</v>
      </c>
      <c r="G260" s="5" t="s">
        <v>682</v>
      </c>
      <c r="H260" s="41">
        <v>96060.566089708751</v>
      </c>
      <c r="I260" s="25">
        <f t="shared" si="3"/>
        <v>96060.566089708751</v>
      </c>
      <c r="J260" s="30" t="s">
        <v>686</v>
      </c>
      <c r="K260" s="30" t="s">
        <v>687</v>
      </c>
      <c r="L260" s="2" t="s">
        <v>696</v>
      </c>
    </row>
    <row r="261" spans="2:12" ht="15.75" x14ac:dyDescent="0.25">
      <c r="B261" s="6">
        <v>51101805</v>
      </c>
      <c r="C261" s="8" t="s">
        <v>142</v>
      </c>
      <c r="D261" s="28">
        <v>43525</v>
      </c>
      <c r="E261" s="5" t="s">
        <v>688</v>
      </c>
      <c r="F261" s="5" t="s">
        <v>684</v>
      </c>
      <c r="G261" s="5" t="s">
        <v>682</v>
      </c>
      <c r="H261" s="41">
        <v>174951.62470970873</v>
      </c>
      <c r="I261" s="25">
        <f t="shared" si="3"/>
        <v>174951.62470970873</v>
      </c>
      <c r="J261" s="30" t="s">
        <v>686</v>
      </c>
      <c r="K261" s="30" t="s">
        <v>687</v>
      </c>
      <c r="L261" s="2" t="s">
        <v>696</v>
      </c>
    </row>
    <row r="262" spans="2:12" ht="15.75" x14ac:dyDescent="0.25">
      <c r="B262" s="6">
        <v>51101805</v>
      </c>
      <c r="C262" s="8" t="s">
        <v>143</v>
      </c>
      <c r="D262" s="28">
        <v>43525</v>
      </c>
      <c r="E262" s="5" t="s">
        <v>688</v>
      </c>
      <c r="F262" s="5" t="s">
        <v>684</v>
      </c>
      <c r="G262" s="5" t="s">
        <v>682</v>
      </c>
      <c r="H262" s="41">
        <v>86731.959769708745</v>
      </c>
      <c r="I262" s="25">
        <f t="shared" si="3"/>
        <v>86731.959769708745</v>
      </c>
      <c r="J262" s="30" t="s">
        <v>686</v>
      </c>
      <c r="K262" s="30" t="s">
        <v>687</v>
      </c>
      <c r="L262" s="2" t="s">
        <v>696</v>
      </c>
    </row>
    <row r="263" spans="2:12" ht="15.75" x14ac:dyDescent="0.25">
      <c r="B263" s="6">
        <v>51101805</v>
      </c>
      <c r="C263" s="8" t="s">
        <v>144</v>
      </c>
      <c r="D263" s="28">
        <v>43525</v>
      </c>
      <c r="E263" s="5" t="s">
        <v>688</v>
      </c>
      <c r="F263" s="5" t="s">
        <v>684</v>
      </c>
      <c r="G263" s="5" t="s">
        <v>682</v>
      </c>
      <c r="H263" s="41">
        <v>122900.41401470875</v>
      </c>
      <c r="I263" s="25">
        <f t="shared" si="3"/>
        <v>122900.41401470875</v>
      </c>
      <c r="J263" s="30" t="s">
        <v>686</v>
      </c>
      <c r="K263" s="30" t="s">
        <v>687</v>
      </c>
      <c r="L263" s="2" t="s">
        <v>696</v>
      </c>
    </row>
    <row r="264" spans="2:12" ht="15.75" x14ac:dyDescent="0.25">
      <c r="B264" s="6">
        <v>51211502</v>
      </c>
      <c r="C264" s="8" t="s">
        <v>145</v>
      </c>
      <c r="D264" s="28">
        <v>43525</v>
      </c>
      <c r="E264" s="5" t="s">
        <v>688</v>
      </c>
      <c r="F264" s="5" t="s">
        <v>684</v>
      </c>
      <c r="G264" s="5" t="s">
        <v>682</v>
      </c>
      <c r="H264" s="41">
        <v>70487.317729708739</v>
      </c>
      <c r="I264" s="25">
        <f t="shared" si="3"/>
        <v>70487.317729708739</v>
      </c>
      <c r="J264" s="30" t="s">
        <v>686</v>
      </c>
      <c r="K264" s="30" t="s">
        <v>687</v>
      </c>
      <c r="L264" s="2" t="s">
        <v>696</v>
      </c>
    </row>
    <row r="265" spans="2:12" ht="15.75" x14ac:dyDescent="0.25">
      <c r="B265" s="6">
        <v>51101527</v>
      </c>
      <c r="C265" s="8" t="s">
        <v>146</v>
      </c>
      <c r="D265" s="28">
        <v>43525</v>
      </c>
      <c r="E265" s="5" t="s">
        <v>688</v>
      </c>
      <c r="F265" s="5" t="s">
        <v>684</v>
      </c>
      <c r="G265" s="5" t="s">
        <v>682</v>
      </c>
      <c r="H265" s="41">
        <v>179278.16798570874</v>
      </c>
      <c r="I265" s="25">
        <f t="shared" si="3"/>
        <v>179278.16798570874</v>
      </c>
      <c r="J265" s="30" t="s">
        <v>686</v>
      </c>
      <c r="K265" s="30" t="s">
        <v>687</v>
      </c>
      <c r="L265" s="2" t="s">
        <v>696</v>
      </c>
    </row>
    <row r="266" spans="2:12" ht="15.75" x14ac:dyDescent="0.25">
      <c r="B266" s="6">
        <v>51181700</v>
      </c>
      <c r="C266" s="8" t="s">
        <v>147</v>
      </c>
      <c r="D266" s="28">
        <v>43525</v>
      </c>
      <c r="E266" s="5" t="s">
        <v>688</v>
      </c>
      <c r="F266" s="5" t="s">
        <v>684</v>
      </c>
      <c r="G266" s="5" t="s">
        <v>682</v>
      </c>
      <c r="H266" s="41">
        <v>178377.47496170874</v>
      </c>
      <c r="I266" s="25">
        <f t="shared" si="3"/>
        <v>178377.47496170874</v>
      </c>
      <c r="J266" s="30" t="s">
        <v>686</v>
      </c>
      <c r="K266" s="30" t="s">
        <v>687</v>
      </c>
      <c r="L266" s="2" t="s">
        <v>696</v>
      </c>
    </row>
    <row r="267" spans="2:12" ht="15.75" x14ac:dyDescent="0.25">
      <c r="B267" s="6">
        <v>51161622</v>
      </c>
      <c r="C267" s="8" t="s">
        <v>148</v>
      </c>
      <c r="D267" s="28">
        <v>43525</v>
      </c>
      <c r="E267" s="5" t="s">
        <v>688</v>
      </c>
      <c r="F267" s="5" t="s">
        <v>684</v>
      </c>
      <c r="G267" s="5" t="s">
        <v>682</v>
      </c>
      <c r="H267" s="41">
        <v>96080.670844708744</v>
      </c>
      <c r="I267" s="25">
        <f t="shared" si="3"/>
        <v>96080.670844708744</v>
      </c>
      <c r="J267" s="30" t="s">
        <v>686</v>
      </c>
      <c r="K267" s="30" t="s">
        <v>687</v>
      </c>
      <c r="L267" s="2" t="s">
        <v>696</v>
      </c>
    </row>
    <row r="268" spans="2:12" ht="15.75" x14ac:dyDescent="0.25">
      <c r="B268" s="6">
        <v>51161622</v>
      </c>
      <c r="C268" s="8" t="s">
        <v>149</v>
      </c>
      <c r="D268" s="28">
        <v>43525</v>
      </c>
      <c r="E268" s="5" t="s">
        <v>688</v>
      </c>
      <c r="F268" s="5" t="s">
        <v>684</v>
      </c>
      <c r="G268" s="5" t="s">
        <v>682</v>
      </c>
      <c r="H268" s="41">
        <v>93647.99548970873</v>
      </c>
      <c r="I268" s="25">
        <f t="shared" si="3"/>
        <v>93647.99548970873</v>
      </c>
      <c r="J268" s="30" t="s">
        <v>686</v>
      </c>
      <c r="K268" s="30" t="s">
        <v>687</v>
      </c>
      <c r="L268" s="2" t="s">
        <v>696</v>
      </c>
    </row>
    <row r="269" spans="2:12" ht="15.75" x14ac:dyDescent="0.25">
      <c r="B269" s="6">
        <v>51161622</v>
      </c>
      <c r="C269" s="8" t="s">
        <v>150</v>
      </c>
      <c r="D269" s="28">
        <v>43525</v>
      </c>
      <c r="E269" s="5" t="s">
        <v>688</v>
      </c>
      <c r="F269" s="5" t="s">
        <v>684</v>
      </c>
      <c r="G269" s="5" t="s">
        <v>682</v>
      </c>
      <c r="H269" s="41">
        <v>130126.06296170874</v>
      </c>
      <c r="I269" s="25">
        <f t="shared" si="3"/>
        <v>130126.06296170874</v>
      </c>
      <c r="J269" s="30" t="s">
        <v>686</v>
      </c>
      <c r="K269" s="30" t="s">
        <v>687</v>
      </c>
      <c r="L269" s="2" t="s">
        <v>696</v>
      </c>
    </row>
    <row r="270" spans="2:12" ht="15.75" x14ac:dyDescent="0.25">
      <c r="B270" s="6">
        <v>51161622</v>
      </c>
      <c r="C270" s="8" t="s">
        <v>151</v>
      </c>
      <c r="D270" s="28">
        <v>43525</v>
      </c>
      <c r="E270" s="5" t="s">
        <v>688</v>
      </c>
      <c r="F270" s="5" t="s">
        <v>684</v>
      </c>
      <c r="G270" s="5" t="s">
        <v>682</v>
      </c>
      <c r="H270" s="41">
        <v>119864.59600970874</v>
      </c>
      <c r="I270" s="25">
        <f t="shared" si="3"/>
        <v>119864.59600970874</v>
      </c>
      <c r="J270" s="30" t="s">
        <v>686</v>
      </c>
      <c r="K270" s="30" t="s">
        <v>687</v>
      </c>
      <c r="L270" s="2" t="s">
        <v>696</v>
      </c>
    </row>
    <row r="271" spans="2:12" ht="15.75" x14ac:dyDescent="0.25">
      <c r="B271" s="6">
        <v>51181704</v>
      </c>
      <c r="C271" s="8" t="s">
        <v>152</v>
      </c>
      <c r="D271" s="28">
        <v>43525</v>
      </c>
      <c r="E271" s="5" t="s">
        <v>688</v>
      </c>
      <c r="F271" s="5" t="s">
        <v>684</v>
      </c>
      <c r="G271" s="5" t="s">
        <v>682</v>
      </c>
      <c r="H271" s="41">
        <v>375194.98450970877</v>
      </c>
      <c r="I271" s="25">
        <f t="shared" si="3"/>
        <v>375194.98450970877</v>
      </c>
      <c r="J271" s="30" t="s">
        <v>686</v>
      </c>
      <c r="K271" s="30" t="s">
        <v>687</v>
      </c>
      <c r="L271" s="2" t="s">
        <v>696</v>
      </c>
    </row>
    <row r="272" spans="2:12" ht="15.75" x14ac:dyDescent="0.25">
      <c r="B272" s="6">
        <v>51181704</v>
      </c>
      <c r="C272" s="8" t="s">
        <v>153</v>
      </c>
      <c r="D272" s="28">
        <v>43525</v>
      </c>
      <c r="E272" s="5" t="s">
        <v>688</v>
      </c>
      <c r="F272" s="5" t="s">
        <v>684</v>
      </c>
      <c r="G272" s="5" t="s">
        <v>682</v>
      </c>
      <c r="H272" s="41">
        <v>463495.06846970879</v>
      </c>
      <c r="I272" s="25">
        <f t="shared" si="3"/>
        <v>463495.06846970879</v>
      </c>
      <c r="J272" s="30" t="s">
        <v>686</v>
      </c>
      <c r="K272" s="30" t="s">
        <v>687</v>
      </c>
      <c r="L272" s="2" t="s">
        <v>696</v>
      </c>
    </row>
    <row r="273" spans="2:12" ht="15.75" x14ac:dyDescent="0.25">
      <c r="B273" s="6">
        <v>51191601</v>
      </c>
      <c r="C273" s="8" t="s">
        <v>154</v>
      </c>
      <c r="D273" s="28">
        <v>43525</v>
      </c>
      <c r="E273" s="5" t="s">
        <v>688</v>
      </c>
      <c r="F273" s="5" t="s">
        <v>684</v>
      </c>
      <c r="G273" s="5" t="s">
        <v>682</v>
      </c>
      <c r="H273" s="41">
        <v>381387.24904970877</v>
      </c>
      <c r="I273" s="25">
        <f t="shared" si="3"/>
        <v>381387.24904970877</v>
      </c>
      <c r="J273" s="30" t="s">
        <v>686</v>
      </c>
      <c r="K273" s="30" t="s">
        <v>687</v>
      </c>
      <c r="L273" s="2" t="s">
        <v>696</v>
      </c>
    </row>
    <row r="274" spans="2:12" ht="15.75" x14ac:dyDescent="0.25">
      <c r="B274" s="6">
        <v>51191601</v>
      </c>
      <c r="C274" s="8" t="s">
        <v>155</v>
      </c>
      <c r="D274" s="28">
        <v>43525</v>
      </c>
      <c r="E274" s="5" t="s">
        <v>688</v>
      </c>
      <c r="F274" s="5" t="s">
        <v>684</v>
      </c>
      <c r="G274" s="5" t="s">
        <v>682</v>
      </c>
      <c r="H274" s="41">
        <f>1291891.39348971+300000</f>
        <v>1591891.3934897101</v>
      </c>
      <c r="I274" s="25">
        <f t="shared" si="3"/>
        <v>1591891.3934897101</v>
      </c>
      <c r="J274" s="30" t="s">
        <v>686</v>
      </c>
      <c r="K274" s="30" t="s">
        <v>687</v>
      </c>
      <c r="L274" s="2" t="s">
        <v>696</v>
      </c>
    </row>
    <row r="275" spans="2:12" ht="15.75" x14ac:dyDescent="0.25">
      <c r="B275" s="6">
        <v>51141920</v>
      </c>
      <c r="C275" s="8" t="s">
        <v>156</v>
      </c>
      <c r="D275" s="28">
        <v>43525</v>
      </c>
      <c r="E275" s="5" t="s">
        <v>688</v>
      </c>
      <c r="F275" s="5" t="s">
        <v>684</v>
      </c>
      <c r="G275" s="5" t="s">
        <v>682</v>
      </c>
      <c r="H275" s="41">
        <v>128931.84051470875</v>
      </c>
      <c r="I275" s="25">
        <f t="shared" si="3"/>
        <v>128931.84051470875</v>
      </c>
      <c r="J275" s="30" t="s">
        <v>686</v>
      </c>
      <c r="K275" s="30" t="s">
        <v>687</v>
      </c>
      <c r="L275" s="2" t="s">
        <v>696</v>
      </c>
    </row>
    <row r="276" spans="2:12" ht="15.75" x14ac:dyDescent="0.25">
      <c r="B276" s="6">
        <v>51142104</v>
      </c>
      <c r="C276" s="8" t="s">
        <v>157</v>
      </c>
      <c r="D276" s="28">
        <v>43525</v>
      </c>
      <c r="E276" s="5" t="s">
        <v>688</v>
      </c>
      <c r="F276" s="5" t="s">
        <v>684</v>
      </c>
      <c r="G276" s="5" t="s">
        <v>682</v>
      </c>
      <c r="H276" s="41">
        <v>545281.21180970874</v>
      </c>
      <c r="I276" s="25">
        <f t="shared" si="3"/>
        <v>545281.21180970874</v>
      </c>
      <c r="J276" s="30" t="s">
        <v>686</v>
      </c>
      <c r="K276" s="30" t="s">
        <v>687</v>
      </c>
      <c r="L276" s="2" t="s">
        <v>696</v>
      </c>
    </row>
    <row r="277" spans="2:12" ht="15.75" x14ac:dyDescent="0.25">
      <c r="B277" s="6">
        <v>51142104</v>
      </c>
      <c r="C277" s="8" t="s">
        <v>158</v>
      </c>
      <c r="D277" s="28">
        <v>43525</v>
      </c>
      <c r="E277" s="5" t="s">
        <v>688</v>
      </c>
      <c r="F277" s="5" t="s">
        <v>684</v>
      </c>
      <c r="G277" s="5" t="s">
        <v>682</v>
      </c>
      <c r="H277" s="41">
        <v>137288.71700970875</v>
      </c>
      <c r="I277" s="25">
        <f t="shared" si="3"/>
        <v>137288.71700970875</v>
      </c>
      <c r="J277" s="30" t="s">
        <v>686</v>
      </c>
      <c r="K277" s="30" t="s">
        <v>687</v>
      </c>
      <c r="L277" s="2" t="s">
        <v>696</v>
      </c>
    </row>
    <row r="278" spans="2:12" ht="15.75" x14ac:dyDescent="0.25">
      <c r="B278" s="6">
        <v>51101554</v>
      </c>
      <c r="C278" s="8" t="s">
        <v>159</v>
      </c>
      <c r="D278" s="28">
        <v>43525</v>
      </c>
      <c r="E278" s="5" t="s">
        <v>688</v>
      </c>
      <c r="F278" s="5" t="s">
        <v>684</v>
      </c>
      <c r="G278" s="5" t="s">
        <v>682</v>
      </c>
      <c r="H278" s="41">
        <v>409574.11555970879</v>
      </c>
      <c r="I278" s="25">
        <f t="shared" si="3"/>
        <v>409574.11555970879</v>
      </c>
      <c r="J278" s="30" t="s">
        <v>686</v>
      </c>
      <c r="K278" s="30" t="s">
        <v>687</v>
      </c>
      <c r="L278" s="2" t="s">
        <v>696</v>
      </c>
    </row>
    <row r="279" spans="2:12" ht="15.75" x14ac:dyDescent="0.25">
      <c r="B279" s="6">
        <v>51101554</v>
      </c>
      <c r="C279" s="8" t="s">
        <v>160</v>
      </c>
      <c r="D279" s="28">
        <v>43525</v>
      </c>
      <c r="E279" s="5" t="s">
        <v>688</v>
      </c>
      <c r="F279" s="5" t="s">
        <v>684</v>
      </c>
      <c r="G279" s="5" t="s">
        <v>682</v>
      </c>
      <c r="H279" s="41">
        <v>154734.28308170874</v>
      </c>
      <c r="I279" s="25">
        <f t="shared" si="3"/>
        <v>154734.28308170874</v>
      </c>
      <c r="J279" s="30" t="s">
        <v>686</v>
      </c>
      <c r="K279" s="30" t="s">
        <v>687</v>
      </c>
      <c r="L279" s="2" t="s">
        <v>696</v>
      </c>
    </row>
    <row r="280" spans="2:12" ht="15.75" x14ac:dyDescent="0.25">
      <c r="B280" s="6">
        <v>51161635</v>
      </c>
      <c r="C280" s="8" t="s">
        <v>161</v>
      </c>
      <c r="D280" s="28">
        <v>43525</v>
      </c>
      <c r="E280" s="5" t="s">
        <v>688</v>
      </c>
      <c r="F280" s="5" t="s">
        <v>684</v>
      </c>
      <c r="G280" s="5" t="s">
        <v>682</v>
      </c>
      <c r="H280" s="41">
        <v>111340.17988970873</v>
      </c>
      <c r="I280" s="25">
        <f t="shared" si="3"/>
        <v>111340.17988970873</v>
      </c>
      <c r="J280" s="30" t="s">
        <v>686</v>
      </c>
      <c r="K280" s="30" t="s">
        <v>687</v>
      </c>
      <c r="L280" s="2" t="s">
        <v>696</v>
      </c>
    </row>
    <row r="281" spans="2:12" ht="15.75" x14ac:dyDescent="0.25">
      <c r="B281" s="6">
        <v>51161635</v>
      </c>
      <c r="C281" s="8" t="s">
        <v>162</v>
      </c>
      <c r="D281" s="28">
        <v>43525</v>
      </c>
      <c r="E281" s="5" t="s">
        <v>688</v>
      </c>
      <c r="F281" s="5" t="s">
        <v>684</v>
      </c>
      <c r="G281" s="5" t="s">
        <v>682</v>
      </c>
      <c r="H281" s="41">
        <v>159269.91580970876</v>
      </c>
      <c r="I281" s="25">
        <f t="shared" si="3"/>
        <v>159269.91580970876</v>
      </c>
      <c r="J281" s="30" t="s">
        <v>686</v>
      </c>
      <c r="K281" s="30" t="s">
        <v>687</v>
      </c>
      <c r="L281" s="2" t="s">
        <v>696</v>
      </c>
    </row>
    <row r="282" spans="2:12" ht="15.75" x14ac:dyDescent="0.25">
      <c r="B282" s="6">
        <v>51121502</v>
      </c>
      <c r="C282" s="8" t="s">
        <v>163</v>
      </c>
      <c r="D282" s="28">
        <v>43525</v>
      </c>
      <c r="E282" s="5" t="s">
        <v>688</v>
      </c>
      <c r="F282" s="5" t="s">
        <v>684</v>
      </c>
      <c r="G282" s="5" t="s">
        <v>682</v>
      </c>
      <c r="H282" s="41">
        <v>304940.92863770877</v>
      </c>
      <c r="I282" s="25">
        <f t="shared" si="3"/>
        <v>304940.92863770877</v>
      </c>
      <c r="J282" s="30" t="s">
        <v>686</v>
      </c>
      <c r="K282" s="30" t="s">
        <v>687</v>
      </c>
      <c r="L282" s="2" t="s">
        <v>696</v>
      </c>
    </row>
    <row r="283" spans="2:12" ht="15.75" x14ac:dyDescent="0.25">
      <c r="B283" s="6">
        <v>51171820</v>
      </c>
      <c r="C283" s="8" t="s">
        <v>164</v>
      </c>
      <c r="D283" s="28">
        <v>43525</v>
      </c>
      <c r="E283" s="5" t="s">
        <v>688</v>
      </c>
      <c r="F283" s="5" t="s">
        <v>684</v>
      </c>
      <c r="G283" s="5" t="s">
        <v>682</v>
      </c>
      <c r="H283" s="41">
        <v>107801.74300970873</v>
      </c>
      <c r="I283" s="25">
        <f t="shared" si="3"/>
        <v>107801.74300970873</v>
      </c>
      <c r="J283" s="30" t="s">
        <v>686</v>
      </c>
      <c r="K283" s="30" t="s">
        <v>687</v>
      </c>
      <c r="L283" s="2" t="s">
        <v>696</v>
      </c>
    </row>
    <row r="284" spans="2:12" ht="15.75" x14ac:dyDescent="0.25">
      <c r="B284" s="6">
        <v>51142000</v>
      </c>
      <c r="C284" s="8" t="s">
        <v>165</v>
      </c>
      <c r="D284" s="28">
        <v>43525</v>
      </c>
      <c r="E284" s="5" t="s">
        <v>688</v>
      </c>
      <c r="F284" s="5" t="s">
        <v>684</v>
      </c>
      <c r="G284" s="5" t="s">
        <v>682</v>
      </c>
      <c r="H284" s="41">
        <v>561365.01580970874</v>
      </c>
      <c r="I284" s="25">
        <f t="shared" si="3"/>
        <v>561365.01580970874</v>
      </c>
      <c r="J284" s="30" t="s">
        <v>686</v>
      </c>
      <c r="K284" s="30" t="s">
        <v>687</v>
      </c>
      <c r="L284" s="2" t="s">
        <v>696</v>
      </c>
    </row>
    <row r="285" spans="2:12" ht="15.75" x14ac:dyDescent="0.25">
      <c r="B285" s="6">
        <v>51142000</v>
      </c>
      <c r="C285" s="8" t="s">
        <v>166</v>
      </c>
      <c r="D285" s="28">
        <v>43525</v>
      </c>
      <c r="E285" s="5" t="s">
        <v>688</v>
      </c>
      <c r="F285" s="5" t="s">
        <v>684</v>
      </c>
      <c r="G285" s="5" t="s">
        <v>682</v>
      </c>
      <c r="H285" s="41">
        <v>639572.51275970868</v>
      </c>
      <c r="I285" s="25">
        <f t="shared" si="3"/>
        <v>639572.51275970868</v>
      </c>
      <c r="J285" s="30" t="s">
        <v>686</v>
      </c>
      <c r="K285" s="30" t="s">
        <v>687</v>
      </c>
      <c r="L285" s="2" t="s">
        <v>696</v>
      </c>
    </row>
    <row r="286" spans="2:12" ht="15.75" x14ac:dyDescent="0.25">
      <c r="B286" s="6">
        <v>51151737</v>
      </c>
      <c r="C286" s="8" t="s">
        <v>167</v>
      </c>
      <c r="D286" s="28">
        <v>43525</v>
      </c>
      <c r="E286" s="5" t="s">
        <v>688</v>
      </c>
      <c r="F286" s="5" t="s">
        <v>684</v>
      </c>
      <c r="G286" s="5" t="s">
        <v>682</v>
      </c>
      <c r="H286" s="41">
        <v>104456.31177770873</v>
      </c>
      <c r="I286" s="25">
        <f t="shared" si="3"/>
        <v>104456.31177770873</v>
      </c>
      <c r="J286" s="30" t="s">
        <v>686</v>
      </c>
      <c r="K286" s="30" t="s">
        <v>687</v>
      </c>
      <c r="L286" s="2" t="s">
        <v>696</v>
      </c>
    </row>
    <row r="287" spans="2:12" ht="15.75" x14ac:dyDescent="0.25">
      <c r="B287" s="6">
        <v>51101557</v>
      </c>
      <c r="C287" s="8" t="s">
        <v>168</v>
      </c>
      <c r="D287" s="28">
        <v>43525</v>
      </c>
      <c r="E287" s="5" t="s">
        <v>688</v>
      </c>
      <c r="F287" s="5" t="s">
        <v>684</v>
      </c>
      <c r="G287" s="5" t="s">
        <v>682</v>
      </c>
      <c r="H287" s="41">
        <v>81343.885429708738</v>
      </c>
      <c r="I287" s="25">
        <f t="shared" si="3"/>
        <v>81343.885429708738</v>
      </c>
      <c r="J287" s="30" t="s">
        <v>686</v>
      </c>
      <c r="K287" s="30" t="s">
        <v>687</v>
      </c>
      <c r="L287" s="2" t="s">
        <v>696</v>
      </c>
    </row>
    <row r="288" spans="2:12" ht="15.75" x14ac:dyDescent="0.25">
      <c r="B288" s="6">
        <v>51121715</v>
      </c>
      <c r="C288" s="8" t="s">
        <v>169</v>
      </c>
      <c r="D288" s="28">
        <v>43525</v>
      </c>
      <c r="E288" s="5" t="s">
        <v>688</v>
      </c>
      <c r="F288" s="5" t="s">
        <v>684</v>
      </c>
      <c r="G288" s="5" t="s">
        <v>682</v>
      </c>
      <c r="H288" s="41">
        <v>259257.56400970876</v>
      </c>
      <c r="I288" s="25">
        <f t="shared" si="3"/>
        <v>259257.56400970876</v>
      </c>
      <c r="J288" s="30" t="s">
        <v>686</v>
      </c>
      <c r="K288" s="30" t="s">
        <v>687</v>
      </c>
      <c r="L288" s="2" t="s">
        <v>696</v>
      </c>
    </row>
    <row r="289" spans="2:12" ht="15.75" x14ac:dyDescent="0.25">
      <c r="B289" s="6">
        <v>51121715</v>
      </c>
      <c r="C289" s="8" t="s">
        <v>170</v>
      </c>
      <c r="D289" s="28">
        <v>43525</v>
      </c>
      <c r="E289" s="5" t="s">
        <v>688</v>
      </c>
      <c r="F289" s="5" t="s">
        <v>684</v>
      </c>
      <c r="G289" s="5" t="s">
        <v>682</v>
      </c>
      <c r="H289" s="41">
        <v>99491.777609708748</v>
      </c>
      <c r="I289" s="25">
        <f t="shared" si="3"/>
        <v>99491.777609708748</v>
      </c>
      <c r="J289" s="30" t="s">
        <v>686</v>
      </c>
      <c r="K289" s="30" t="s">
        <v>687</v>
      </c>
      <c r="L289" s="2" t="s">
        <v>696</v>
      </c>
    </row>
    <row r="290" spans="2:12" ht="15.75" x14ac:dyDescent="0.25">
      <c r="B290" s="6">
        <v>51171600</v>
      </c>
      <c r="C290" s="8" t="s">
        <v>171</v>
      </c>
      <c r="D290" s="28">
        <v>43525</v>
      </c>
      <c r="E290" s="5" t="s">
        <v>688</v>
      </c>
      <c r="F290" s="5" t="s">
        <v>684</v>
      </c>
      <c r="G290" s="5" t="s">
        <v>682</v>
      </c>
      <c r="H290" s="41">
        <v>263782.47420170874</v>
      </c>
      <c r="I290" s="25">
        <f t="shared" si="3"/>
        <v>263782.47420170874</v>
      </c>
      <c r="J290" s="30" t="s">
        <v>686</v>
      </c>
      <c r="K290" s="30" t="s">
        <v>687</v>
      </c>
      <c r="L290" s="2" t="s">
        <v>696</v>
      </c>
    </row>
    <row r="291" spans="2:12" ht="15.75" x14ac:dyDescent="0.25">
      <c r="B291" s="6">
        <v>51151703</v>
      </c>
      <c r="C291" s="8" t="s">
        <v>172</v>
      </c>
      <c r="D291" s="28">
        <v>43525</v>
      </c>
      <c r="E291" s="5" t="s">
        <v>688</v>
      </c>
      <c r="F291" s="5" t="s">
        <v>684</v>
      </c>
      <c r="G291" s="5" t="s">
        <v>682</v>
      </c>
      <c r="H291" s="41">
        <v>129032.36428970873</v>
      </c>
      <c r="I291" s="25">
        <f t="shared" si="3"/>
        <v>129032.36428970873</v>
      </c>
      <c r="J291" s="30" t="s">
        <v>686</v>
      </c>
      <c r="K291" s="30" t="s">
        <v>687</v>
      </c>
      <c r="L291" s="2" t="s">
        <v>696</v>
      </c>
    </row>
    <row r="292" spans="2:12" ht="15.75" x14ac:dyDescent="0.25">
      <c r="B292" s="6">
        <v>51142400</v>
      </c>
      <c r="C292" s="8" t="s">
        <v>173</v>
      </c>
      <c r="D292" s="28">
        <v>43525</v>
      </c>
      <c r="E292" s="5" t="s">
        <v>688</v>
      </c>
      <c r="F292" s="5" t="s">
        <v>684</v>
      </c>
      <c r="G292" s="5" t="s">
        <v>682</v>
      </c>
      <c r="H292" s="41">
        <v>480945.99580970872</v>
      </c>
      <c r="I292" s="25">
        <f t="shared" si="3"/>
        <v>480945.99580970872</v>
      </c>
      <c r="J292" s="30" t="s">
        <v>686</v>
      </c>
      <c r="K292" s="30" t="s">
        <v>687</v>
      </c>
      <c r="L292" s="2" t="s">
        <v>696</v>
      </c>
    </row>
    <row r="293" spans="2:12" ht="15.75" x14ac:dyDescent="0.25">
      <c r="B293" s="6">
        <v>51101570</v>
      </c>
      <c r="C293" s="8" t="s">
        <v>174</v>
      </c>
      <c r="D293" s="28">
        <v>43525</v>
      </c>
      <c r="E293" s="5" t="s">
        <v>688</v>
      </c>
      <c r="F293" s="5" t="s">
        <v>684</v>
      </c>
      <c r="G293" s="5" t="s">
        <v>682</v>
      </c>
      <c r="H293" s="41">
        <v>118859.35825970874</v>
      </c>
      <c r="I293" s="25">
        <f t="shared" si="3"/>
        <v>118859.35825970874</v>
      </c>
      <c r="J293" s="30" t="s">
        <v>686</v>
      </c>
      <c r="K293" s="30" t="s">
        <v>687</v>
      </c>
      <c r="L293" s="2" t="s">
        <v>696</v>
      </c>
    </row>
    <row r="294" spans="2:12" ht="15.75" x14ac:dyDescent="0.25">
      <c r="B294" s="6">
        <v>51101570</v>
      </c>
      <c r="C294" s="8" t="s">
        <v>175</v>
      </c>
      <c r="D294" s="28">
        <v>43525</v>
      </c>
      <c r="E294" s="5" t="s">
        <v>688</v>
      </c>
      <c r="F294" s="5" t="s">
        <v>684</v>
      </c>
      <c r="G294" s="5" t="s">
        <v>682</v>
      </c>
      <c r="H294" s="41">
        <v>253360.16920970875</v>
      </c>
      <c r="I294" s="25">
        <f t="shared" si="3"/>
        <v>253360.16920970875</v>
      </c>
      <c r="J294" s="30" t="s">
        <v>686</v>
      </c>
      <c r="K294" s="30" t="s">
        <v>687</v>
      </c>
      <c r="L294" s="2" t="s">
        <v>696</v>
      </c>
    </row>
    <row r="295" spans="2:12" ht="15.75" x14ac:dyDescent="0.25">
      <c r="B295" s="6">
        <v>51171913</v>
      </c>
      <c r="C295" s="8" t="s">
        <v>176</v>
      </c>
      <c r="D295" s="28">
        <v>43525</v>
      </c>
      <c r="E295" s="5" t="s">
        <v>688</v>
      </c>
      <c r="F295" s="5" t="s">
        <v>684</v>
      </c>
      <c r="G295" s="5" t="s">
        <v>682</v>
      </c>
      <c r="H295" s="41">
        <v>737080.57450970868</v>
      </c>
      <c r="I295" s="25">
        <f t="shared" si="3"/>
        <v>737080.57450970868</v>
      </c>
      <c r="J295" s="30" t="s">
        <v>686</v>
      </c>
      <c r="K295" s="30" t="s">
        <v>687</v>
      </c>
      <c r="L295" s="2" t="s">
        <v>696</v>
      </c>
    </row>
    <row r="296" spans="2:12" ht="15.75" x14ac:dyDescent="0.25">
      <c r="B296" s="6">
        <v>51191507</v>
      </c>
      <c r="C296" s="8" t="s">
        <v>177</v>
      </c>
      <c r="D296" s="28">
        <v>43525</v>
      </c>
      <c r="E296" s="5" t="s">
        <v>688</v>
      </c>
      <c r="F296" s="5" t="s">
        <v>684</v>
      </c>
      <c r="G296" s="5" t="s">
        <v>682</v>
      </c>
      <c r="H296" s="41">
        <v>103780.79200970873</v>
      </c>
      <c r="I296" s="25">
        <f t="shared" si="3"/>
        <v>103780.79200970873</v>
      </c>
      <c r="J296" s="30" t="s">
        <v>686</v>
      </c>
      <c r="K296" s="30" t="s">
        <v>687</v>
      </c>
      <c r="L296" s="2" t="s">
        <v>696</v>
      </c>
    </row>
    <row r="297" spans="2:12" ht="15.75" x14ac:dyDescent="0.25">
      <c r="B297" s="6">
        <v>51191507</v>
      </c>
      <c r="C297" s="8" t="s">
        <v>178</v>
      </c>
      <c r="D297" s="28">
        <v>43525</v>
      </c>
      <c r="E297" s="5" t="s">
        <v>688</v>
      </c>
      <c r="F297" s="5" t="s">
        <v>684</v>
      </c>
      <c r="G297" s="5" t="s">
        <v>682</v>
      </c>
      <c r="H297" s="41">
        <v>83273.941909708738</v>
      </c>
      <c r="I297" s="25">
        <f t="shared" si="3"/>
        <v>83273.941909708738</v>
      </c>
      <c r="J297" s="30" t="s">
        <v>686</v>
      </c>
      <c r="K297" s="30" t="s">
        <v>687</v>
      </c>
      <c r="L297" s="2" t="s">
        <v>696</v>
      </c>
    </row>
    <row r="298" spans="2:12" ht="15.75" x14ac:dyDescent="0.25">
      <c r="B298" s="6">
        <v>51181803</v>
      </c>
      <c r="C298" s="8" t="s">
        <v>179</v>
      </c>
      <c r="D298" s="28">
        <v>43525</v>
      </c>
      <c r="E298" s="5" t="s">
        <v>688</v>
      </c>
      <c r="F298" s="5" t="s">
        <v>684</v>
      </c>
      <c r="G298" s="5" t="s">
        <v>682</v>
      </c>
      <c r="H298" s="41">
        <v>467451.68425370875</v>
      </c>
      <c r="I298" s="25">
        <f t="shared" si="3"/>
        <v>467451.68425370875</v>
      </c>
      <c r="J298" s="30" t="s">
        <v>686</v>
      </c>
      <c r="K298" s="30" t="s">
        <v>687</v>
      </c>
      <c r="L298" s="2" t="s">
        <v>696</v>
      </c>
    </row>
    <row r="299" spans="2:12" ht="15.75" x14ac:dyDescent="0.25">
      <c r="B299" s="6">
        <v>51141525</v>
      </c>
      <c r="C299" s="8" t="s">
        <v>180</v>
      </c>
      <c r="D299" s="28">
        <v>43525</v>
      </c>
      <c r="E299" s="5" t="s">
        <v>688</v>
      </c>
      <c r="F299" s="5" t="s">
        <v>684</v>
      </c>
      <c r="G299" s="5" t="s">
        <v>682</v>
      </c>
      <c r="H299" s="41">
        <v>318861.4609997088</v>
      </c>
      <c r="I299" s="25">
        <f t="shared" si="3"/>
        <v>318861.4609997088</v>
      </c>
      <c r="J299" s="30" t="s">
        <v>686</v>
      </c>
      <c r="K299" s="30" t="s">
        <v>687</v>
      </c>
      <c r="L299" s="2" t="s">
        <v>696</v>
      </c>
    </row>
    <row r="300" spans="2:12" ht="15.75" x14ac:dyDescent="0.25">
      <c r="B300" s="6">
        <v>51142219</v>
      </c>
      <c r="C300" s="8" t="s">
        <v>181</v>
      </c>
      <c r="D300" s="28">
        <v>43525</v>
      </c>
      <c r="E300" s="5" t="s">
        <v>688</v>
      </c>
      <c r="F300" s="5" t="s">
        <v>684</v>
      </c>
      <c r="G300" s="5" t="s">
        <v>682</v>
      </c>
      <c r="H300" s="41">
        <v>251912.62684970873</v>
      </c>
      <c r="I300" s="25">
        <f t="shared" si="3"/>
        <v>251912.62684970873</v>
      </c>
      <c r="J300" s="30" t="s">
        <v>686</v>
      </c>
      <c r="K300" s="30" t="s">
        <v>687</v>
      </c>
      <c r="L300" s="2" t="s">
        <v>696</v>
      </c>
    </row>
    <row r="301" spans="2:12" ht="15.75" x14ac:dyDescent="0.25">
      <c r="B301" s="6">
        <v>51131800</v>
      </c>
      <c r="C301" s="8" t="s">
        <v>182</v>
      </c>
      <c r="D301" s="28">
        <v>43525</v>
      </c>
      <c r="E301" s="5" t="s">
        <v>688</v>
      </c>
      <c r="F301" s="5" t="s">
        <v>684</v>
      </c>
      <c r="G301" s="5" t="s">
        <v>682</v>
      </c>
      <c r="H301" s="41">
        <v>102574.50670970874</v>
      </c>
      <c r="I301" s="25">
        <f t="shared" ref="I301:I364" si="4">H301</f>
        <v>102574.50670970874</v>
      </c>
      <c r="J301" s="30" t="s">
        <v>686</v>
      </c>
      <c r="K301" s="30" t="s">
        <v>687</v>
      </c>
      <c r="L301" s="2" t="s">
        <v>696</v>
      </c>
    </row>
    <row r="302" spans="2:12" ht="15.75" x14ac:dyDescent="0.25">
      <c r="B302" s="6">
        <v>51101807</v>
      </c>
      <c r="C302" s="8" t="s">
        <v>183</v>
      </c>
      <c r="D302" s="28">
        <v>43525</v>
      </c>
      <c r="E302" s="5" t="s">
        <v>688</v>
      </c>
      <c r="F302" s="5" t="s">
        <v>684</v>
      </c>
      <c r="G302" s="5" t="s">
        <v>682</v>
      </c>
      <c r="H302" s="41">
        <v>86651.540749708744</v>
      </c>
      <c r="I302" s="25">
        <f t="shared" si="4"/>
        <v>86651.540749708744</v>
      </c>
      <c r="J302" s="30" t="s">
        <v>686</v>
      </c>
      <c r="K302" s="30" t="s">
        <v>687</v>
      </c>
      <c r="L302" s="2" t="s">
        <v>696</v>
      </c>
    </row>
    <row r="303" spans="2:12" ht="15.75" x14ac:dyDescent="0.25">
      <c r="B303" s="6">
        <v>51141618</v>
      </c>
      <c r="C303" s="8" t="s">
        <v>184</v>
      </c>
      <c r="D303" s="28">
        <v>43525</v>
      </c>
      <c r="E303" s="5" t="s">
        <v>688</v>
      </c>
      <c r="F303" s="5" t="s">
        <v>684</v>
      </c>
      <c r="G303" s="5" t="s">
        <v>682</v>
      </c>
      <c r="H303" s="41">
        <v>113431.07440970874</v>
      </c>
      <c r="I303" s="25">
        <f t="shared" si="4"/>
        <v>113431.07440970874</v>
      </c>
      <c r="J303" s="30" t="s">
        <v>686</v>
      </c>
      <c r="K303" s="30" t="s">
        <v>687</v>
      </c>
      <c r="L303" s="2" t="s">
        <v>696</v>
      </c>
    </row>
    <row r="304" spans="2:12" ht="15.75" x14ac:dyDescent="0.25">
      <c r="B304" s="6">
        <v>51131517</v>
      </c>
      <c r="C304" s="8" t="s">
        <v>185</v>
      </c>
      <c r="D304" s="28">
        <v>43525</v>
      </c>
      <c r="E304" s="5" t="s">
        <v>688</v>
      </c>
      <c r="F304" s="5" t="s">
        <v>684</v>
      </c>
      <c r="G304" s="5" t="s">
        <v>682</v>
      </c>
      <c r="H304" s="41">
        <v>88099.083109708736</v>
      </c>
      <c r="I304" s="25">
        <f t="shared" si="4"/>
        <v>88099.083109708736</v>
      </c>
      <c r="J304" s="30" t="s">
        <v>686</v>
      </c>
      <c r="K304" s="30" t="s">
        <v>687</v>
      </c>
      <c r="L304" s="2" t="s">
        <v>696</v>
      </c>
    </row>
    <row r="305" spans="2:12" ht="15.75" x14ac:dyDescent="0.25">
      <c r="B305" s="6">
        <v>51191510</v>
      </c>
      <c r="C305" s="8" t="s">
        <v>186</v>
      </c>
      <c r="D305" s="28">
        <v>43525</v>
      </c>
      <c r="E305" s="5" t="s">
        <v>688</v>
      </c>
      <c r="F305" s="5" t="s">
        <v>684</v>
      </c>
      <c r="G305" s="5" t="s">
        <v>682</v>
      </c>
      <c r="H305" s="41">
        <v>142864.43572970876</v>
      </c>
      <c r="I305" s="25">
        <f t="shared" si="4"/>
        <v>142864.43572970876</v>
      </c>
      <c r="J305" s="30" t="s">
        <v>686</v>
      </c>
      <c r="K305" s="30" t="s">
        <v>687</v>
      </c>
      <c r="L305" s="2" t="s">
        <v>696</v>
      </c>
    </row>
    <row r="306" spans="2:12" ht="15.75" x14ac:dyDescent="0.25">
      <c r="B306" s="6">
        <v>51191510</v>
      </c>
      <c r="C306" s="8" t="s">
        <v>187</v>
      </c>
      <c r="D306" s="28">
        <v>43525</v>
      </c>
      <c r="E306" s="5" t="s">
        <v>688</v>
      </c>
      <c r="F306" s="5" t="s">
        <v>684</v>
      </c>
      <c r="G306" s="5" t="s">
        <v>682</v>
      </c>
      <c r="H306" s="41">
        <v>82871.846809708746</v>
      </c>
      <c r="I306" s="25">
        <f t="shared" si="4"/>
        <v>82871.846809708746</v>
      </c>
      <c r="J306" s="30" t="s">
        <v>686</v>
      </c>
      <c r="K306" s="30" t="s">
        <v>687</v>
      </c>
      <c r="L306" s="2" t="s">
        <v>696</v>
      </c>
    </row>
    <row r="307" spans="2:12" ht="15.75" x14ac:dyDescent="0.25">
      <c r="B307" s="6">
        <v>51121805</v>
      </c>
      <c r="C307" s="8" t="s">
        <v>188</v>
      </c>
      <c r="D307" s="28">
        <v>43525</v>
      </c>
      <c r="E307" s="5" t="s">
        <v>688</v>
      </c>
      <c r="F307" s="5" t="s">
        <v>684</v>
      </c>
      <c r="G307" s="5" t="s">
        <v>682</v>
      </c>
      <c r="H307" s="41">
        <v>179776.76590970875</v>
      </c>
      <c r="I307" s="25">
        <f t="shared" si="4"/>
        <v>179776.76590970875</v>
      </c>
      <c r="J307" s="30" t="s">
        <v>686</v>
      </c>
      <c r="K307" s="30" t="s">
        <v>687</v>
      </c>
      <c r="L307" s="2" t="s">
        <v>696</v>
      </c>
    </row>
    <row r="308" spans="2:12" ht="15.75" x14ac:dyDescent="0.25">
      <c r="B308" s="6">
        <v>51101584</v>
      </c>
      <c r="C308" s="8" t="s">
        <v>189</v>
      </c>
      <c r="D308" s="28">
        <v>43525</v>
      </c>
      <c r="E308" s="5" t="s">
        <v>688</v>
      </c>
      <c r="F308" s="5" t="s">
        <v>684</v>
      </c>
      <c r="G308" s="5" t="s">
        <v>682</v>
      </c>
      <c r="H308" s="41">
        <v>123322.61386970873</v>
      </c>
      <c r="I308" s="25">
        <f t="shared" si="4"/>
        <v>123322.61386970873</v>
      </c>
      <c r="J308" s="30" t="s">
        <v>686</v>
      </c>
      <c r="K308" s="30" t="s">
        <v>687</v>
      </c>
      <c r="L308" s="2" t="s">
        <v>696</v>
      </c>
    </row>
    <row r="309" spans="2:12" ht="15.75" x14ac:dyDescent="0.25">
      <c r="B309" s="6">
        <v>51101584</v>
      </c>
      <c r="C309" s="8" t="s">
        <v>190</v>
      </c>
      <c r="D309" s="28">
        <v>43525</v>
      </c>
      <c r="E309" s="5" t="s">
        <v>688</v>
      </c>
      <c r="F309" s="5" t="s">
        <v>684</v>
      </c>
      <c r="G309" s="5" t="s">
        <v>682</v>
      </c>
      <c r="H309" s="41">
        <v>206990.56227770873</v>
      </c>
      <c r="I309" s="25">
        <f t="shared" si="4"/>
        <v>206990.56227770873</v>
      </c>
      <c r="J309" s="30" t="s">
        <v>686</v>
      </c>
      <c r="K309" s="30" t="s">
        <v>687</v>
      </c>
      <c r="L309" s="2" t="s">
        <v>696</v>
      </c>
    </row>
    <row r="310" spans="2:12" ht="15.75" x14ac:dyDescent="0.25">
      <c r="B310" s="6">
        <v>51181516</v>
      </c>
      <c r="C310" s="8" t="s">
        <v>191</v>
      </c>
      <c r="D310" s="28">
        <v>43525</v>
      </c>
      <c r="E310" s="5" t="s">
        <v>688</v>
      </c>
      <c r="F310" s="5" t="s">
        <v>684</v>
      </c>
      <c r="G310" s="5" t="s">
        <v>682</v>
      </c>
      <c r="H310" s="41">
        <v>185808.19240970875</v>
      </c>
      <c r="I310" s="25">
        <f t="shared" si="4"/>
        <v>185808.19240970875</v>
      </c>
      <c r="J310" s="30" t="s">
        <v>686</v>
      </c>
      <c r="K310" s="30" t="s">
        <v>687</v>
      </c>
      <c r="L310" s="2" t="s">
        <v>696</v>
      </c>
    </row>
    <row r="311" spans="2:12" ht="15.75" x14ac:dyDescent="0.25">
      <c r="B311" s="6">
        <v>51141702</v>
      </c>
      <c r="C311" s="8" t="s">
        <v>192</v>
      </c>
      <c r="D311" s="28">
        <v>43525</v>
      </c>
      <c r="E311" s="5" t="s">
        <v>688</v>
      </c>
      <c r="F311" s="5" t="s">
        <v>684</v>
      </c>
      <c r="G311" s="5" t="s">
        <v>682</v>
      </c>
      <c r="H311" s="41">
        <v>147207.06280970873</v>
      </c>
      <c r="I311" s="25">
        <f t="shared" si="4"/>
        <v>147207.06280970873</v>
      </c>
      <c r="J311" s="30" t="s">
        <v>686</v>
      </c>
      <c r="K311" s="30" t="s">
        <v>687</v>
      </c>
      <c r="L311" s="2" t="s">
        <v>696</v>
      </c>
    </row>
    <row r="312" spans="2:12" ht="15.75" x14ac:dyDescent="0.25">
      <c r="B312" s="6">
        <v>51131603</v>
      </c>
      <c r="C312" s="8" t="s">
        <v>193</v>
      </c>
      <c r="D312" s="28">
        <v>43525</v>
      </c>
      <c r="E312" s="5" t="s">
        <v>688</v>
      </c>
      <c r="F312" s="5" t="s">
        <v>684</v>
      </c>
      <c r="G312" s="5" t="s">
        <v>682</v>
      </c>
      <c r="H312" s="41">
        <v>413273.39047970879</v>
      </c>
      <c r="I312" s="25">
        <f t="shared" si="4"/>
        <v>413273.39047970879</v>
      </c>
      <c r="J312" s="30" t="s">
        <v>686</v>
      </c>
      <c r="K312" s="30" t="s">
        <v>687</v>
      </c>
      <c r="L312" s="2" t="s">
        <v>696</v>
      </c>
    </row>
    <row r="313" spans="2:12" ht="15.75" x14ac:dyDescent="0.25">
      <c r="B313" s="6">
        <v>51191515</v>
      </c>
      <c r="C313" s="8" t="s">
        <v>194</v>
      </c>
      <c r="D313" s="28">
        <v>43525</v>
      </c>
      <c r="E313" s="5" t="s">
        <v>688</v>
      </c>
      <c r="F313" s="5" t="s">
        <v>684</v>
      </c>
      <c r="G313" s="5" t="s">
        <v>682</v>
      </c>
      <c r="H313" s="41">
        <v>215027.10300970875</v>
      </c>
      <c r="I313" s="25">
        <f t="shared" si="4"/>
        <v>215027.10300970875</v>
      </c>
      <c r="J313" s="30" t="s">
        <v>686</v>
      </c>
      <c r="K313" s="30" t="s">
        <v>687</v>
      </c>
      <c r="L313" s="2" t="s">
        <v>696</v>
      </c>
    </row>
    <row r="314" spans="2:12" ht="15.75" x14ac:dyDescent="0.25">
      <c r="B314" s="6">
        <v>51181706</v>
      </c>
      <c r="C314" s="8" t="s">
        <v>195</v>
      </c>
      <c r="D314" s="28">
        <v>43525</v>
      </c>
      <c r="E314" s="5" t="s">
        <v>688</v>
      </c>
      <c r="F314" s="5" t="s">
        <v>684</v>
      </c>
      <c r="G314" s="5" t="s">
        <v>682</v>
      </c>
      <c r="H314" s="41">
        <v>171895.70194970875</v>
      </c>
      <c r="I314" s="25">
        <f t="shared" si="4"/>
        <v>171895.70194970875</v>
      </c>
      <c r="J314" s="30" t="s">
        <v>686</v>
      </c>
      <c r="K314" s="30" t="s">
        <v>687</v>
      </c>
      <c r="L314" s="2" t="s">
        <v>696</v>
      </c>
    </row>
    <row r="315" spans="2:12" ht="15.75" x14ac:dyDescent="0.25">
      <c r="B315" s="6">
        <v>51181706</v>
      </c>
      <c r="C315" s="8" t="s">
        <v>196</v>
      </c>
      <c r="D315" s="28">
        <v>43525</v>
      </c>
      <c r="E315" s="5" t="s">
        <v>688</v>
      </c>
      <c r="F315" s="5" t="s">
        <v>684</v>
      </c>
      <c r="G315" s="5" t="s">
        <v>682</v>
      </c>
      <c r="H315" s="41">
        <f>1604399.70520971+300000</f>
        <v>1904399.7052097099</v>
      </c>
      <c r="I315" s="25">
        <f t="shared" si="4"/>
        <v>1904399.7052097099</v>
      </c>
      <c r="J315" s="30" t="s">
        <v>686</v>
      </c>
      <c r="K315" s="30" t="s">
        <v>687</v>
      </c>
      <c r="L315" s="2" t="s">
        <v>696</v>
      </c>
    </row>
    <row r="316" spans="2:12" ht="15.75" x14ac:dyDescent="0.25">
      <c r="B316" s="6">
        <v>51131503</v>
      </c>
      <c r="C316" s="8" t="s">
        <v>197</v>
      </c>
      <c r="D316" s="28">
        <v>43525</v>
      </c>
      <c r="E316" s="5" t="s">
        <v>688</v>
      </c>
      <c r="F316" s="5" t="s">
        <v>684</v>
      </c>
      <c r="G316" s="5" t="s">
        <v>682</v>
      </c>
      <c r="H316" s="41">
        <v>114637.35970970875</v>
      </c>
      <c r="I316" s="25">
        <f t="shared" si="4"/>
        <v>114637.35970970875</v>
      </c>
      <c r="J316" s="30" t="s">
        <v>686</v>
      </c>
      <c r="K316" s="30" t="s">
        <v>687</v>
      </c>
      <c r="L316" s="2" t="s">
        <v>696</v>
      </c>
    </row>
    <row r="317" spans="2:12" ht="15.75" x14ac:dyDescent="0.25">
      <c r="B317" s="6">
        <v>51172107</v>
      </c>
      <c r="C317" s="8" t="s">
        <v>198</v>
      </c>
      <c r="D317" s="28">
        <v>43525</v>
      </c>
      <c r="E317" s="5" t="s">
        <v>688</v>
      </c>
      <c r="F317" s="5" t="s">
        <v>684</v>
      </c>
      <c r="G317" s="5" t="s">
        <v>682</v>
      </c>
      <c r="H317" s="41">
        <v>486776.37475970876</v>
      </c>
      <c r="I317" s="25">
        <f t="shared" si="4"/>
        <v>486776.37475970876</v>
      </c>
      <c r="J317" s="30" t="s">
        <v>686</v>
      </c>
      <c r="K317" s="30" t="s">
        <v>687</v>
      </c>
      <c r="L317" s="2" t="s">
        <v>696</v>
      </c>
    </row>
    <row r="318" spans="2:12" ht="15.75" x14ac:dyDescent="0.25">
      <c r="B318" s="6">
        <v>51172107</v>
      </c>
      <c r="C318" s="8" t="s">
        <v>199</v>
      </c>
      <c r="D318" s="28">
        <v>43525</v>
      </c>
      <c r="E318" s="5" t="s">
        <v>688</v>
      </c>
      <c r="F318" s="5" t="s">
        <v>684</v>
      </c>
      <c r="G318" s="5" t="s">
        <v>682</v>
      </c>
      <c r="H318" s="41">
        <v>2160497.2285097088</v>
      </c>
      <c r="I318" s="25">
        <f t="shared" si="4"/>
        <v>2160497.2285097088</v>
      </c>
      <c r="J318" s="30" t="s">
        <v>686</v>
      </c>
      <c r="K318" s="30" t="s">
        <v>687</v>
      </c>
      <c r="L318" s="2" t="s">
        <v>696</v>
      </c>
    </row>
    <row r="319" spans="2:12" ht="15.75" x14ac:dyDescent="0.25">
      <c r="B319" s="6">
        <v>51172107</v>
      </c>
      <c r="C319" s="8" t="s">
        <v>200</v>
      </c>
      <c r="D319" s="28">
        <v>43525</v>
      </c>
      <c r="E319" s="5" t="s">
        <v>688</v>
      </c>
      <c r="F319" s="5" t="s">
        <v>684</v>
      </c>
      <c r="G319" s="5" t="s">
        <v>682</v>
      </c>
      <c r="H319" s="41">
        <v>535148.41528970876</v>
      </c>
      <c r="I319" s="25">
        <f t="shared" si="4"/>
        <v>535148.41528970876</v>
      </c>
      <c r="J319" s="30" t="s">
        <v>686</v>
      </c>
      <c r="K319" s="30" t="s">
        <v>687</v>
      </c>
      <c r="L319" s="2" t="s">
        <v>696</v>
      </c>
    </row>
    <row r="320" spans="2:12" ht="15.75" x14ac:dyDescent="0.25">
      <c r="B320" s="6">
        <v>51142106</v>
      </c>
      <c r="C320" s="8" t="s">
        <v>201</v>
      </c>
      <c r="D320" s="28">
        <v>43525</v>
      </c>
      <c r="E320" s="5" t="s">
        <v>688</v>
      </c>
      <c r="F320" s="5" t="s">
        <v>684</v>
      </c>
      <c r="G320" s="5" t="s">
        <v>682</v>
      </c>
      <c r="H320" s="41">
        <v>104182.88710970874</v>
      </c>
      <c r="I320" s="25">
        <f t="shared" si="4"/>
        <v>104182.88710970874</v>
      </c>
      <c r="J320" s="30" t="s">
        <v>686</v>
      </c>
      <c r="K320" s="30" t="s">
        <v>687</v>
      </c>
      <c r="L320" s="2" t="s">
        <v>696</v>
      </c>
    </row>
    <row r="321" spans="2:12" ht="15.75" x14ac:dyDescent="0.25">
      <c r="B321" s="6">
        <v>51142106</v>
      </c>
      <c r="C321" s="8" t="s">
        <v>202</v>
      </c>
      <c r="D321" s="28">
        <v>43525</v>
      </c>
      <c r="E321" s="5" t="s">
        <v>688</v>
      </c>
      <c r="F321" s="5" t="s">
        <v>684</v>
      </c>
      <c r="G321" s="5" t="s">
        <v>682</v>
      </c>
      <c r="H321" s="41">
        <v>128710.68820970875</v>
      </c>
      <c r="I321" s="25">
        <f t="shared" si="4"/>
        <v>128710.68820970875</v>
      </c>
      <c r="J321" s="30" t="s">
        <v>686</v>
      </c>
      <c r="K321" s="30" t="s">
        <v>687</v>
      </c>
      <c r="L321" s="2" t="s">
        <v>696</v>
      </c>
    </row>
    <row r="322" spans="2:12" ht="15.75" x14ac:dyDescent="0.25">
      <c r="B322" s="6">
        <v>51142106</v>
      </c>
      <c r="C322" s="8" t="s">
        <v>203</v>
      </c>
      <c r="D322" s="28">
        <v>43525</v>
      </c>
      <c r="E322" s="5" t="s">
        <v>688</v>
      </c>
      <c r="F322" s="5" t="s">
        <v>684</v>
      </c>
      <c r="G322" s="5" t="s">
        <v>682</v>
      </c>
      <c r="H322" s="41">
        <v>108337.86980970873</v>
      </c>
      <c r="I322" s="25">
        <f t="shared" si="4"/>
        <v>108337.86980970873</v>
      </c>
      <c r="J322" s="30" t="s">
        <v>686</v>
      </c>
      <c r="K322" s="30" t="s">
        <v>687</v>
      </c>
      <c r="L322" s="2" t="s">
        <v>696</v>
      </c>
    </row>
    <row r="323" spans="2:12" ht="15.75" x14ac:dyDescent="0.25">
      <c r="B323" s="6">
        <v>51201805</v>
      </c>
      <c r="C323" s="8" t="s">
        <v>204</v>
      </c>
      <c r="D323" s="28">
        <v>43525</v>
      </c>
      <c r="E323" s="5" t="s">
        <v>688</v>
      </c>
      <c r="F323" s="5" t="s">
        <v>684</v>
      </c>
      <c r="G323" s="5" t="s">
        <v>682</v>
      </c>
      <c r="H323" s="41">
        <v>532796.15895470872</v>
      </c>
      <c r="I323" s="25">
        <f t="shared" si="4"/>
        <v>532796.15895470872</v>
      </c>
      <c r="J323" s="30" t="s">
        <v>686</v>
      </c>
      <c r="K323" s="30" t="s">
        <v>687</v>
      </c>
      <c r="L323" s="2" t="s">
        <v>696</v>
      </c>
    </row>
    <row r="324" spans="2:12" ht="15.75" x14ac:dyDescent="0.25">
      <c r="B324" s="6">
        <v>51181506</v>
      </c>
      <c r="C324" s="8" t="s">
        <v>205</v>
      </c>
      <c r="D324" s="28">
        <v>43525</v>
      </c>
      <c r="E324" s="5" t="s">
        <v>688</v>
      </c>
      <c r="F324" s="5" t="s">
        <v>684</v>
      </c>
      <c r="G324" s="5" t="s">
        <v>682</v>
      </c>
      <c r="H324" s="41">
        <v>441492.4245977088</v>
      </c>
      <c r="I324" s="25">
        <f t="shared" si="4"/>
        <v>441492.4245977088</v>
      </c>
      <c r="J324" s="30" t="s">
        <v>686</v>
      </c>
      <c r="K324" s="30" t="s">
        <v>687</v>
      </c>
      <c r="L324" s="2" t="s">
        <v>696</v>
      </c>
    </row>
    <row r="325" spans="2:12" ht="15.75" x14ac:dyDescent="0.25">
      <c r="B325" s="6">
        <v>51181506</v>
      </c>
      <c r="C325" s="8" t="s">
        <v>206</v>
      </c>
      <c r="D325" s="28">
        <v>43525</v>
      </c>
      <c r="E325" s="5" t="s">
        <v>688</v>
      </c>
      <c r="F325" s="5" t="s">
        <v>684</v>
      </c>
      <c r="G325" s="5" t="s">
        <v>682</v>
      </c>
      <c r="H325" s="41">
        <v>441492.4245977088</v>
      </c>
      <c r="I325" s="25">
        <f t="shared" si="4"/>
        <v>441492.4245977088</v>
      </c>
      <c r="J325" s="30" t="s">
        <v>686</v>
      </c>
      <c r="K325" s="30" t="s">
        <v>687</v>
      </c>
      <c r="L325" s="2" t="s">
        <v>696</v>
      </c>
    </row>
    <row r="326" spans="2:12" ht="15.75" x14ac:dyDescent="0.25">
      <c r="B326" s="6">
        <v>51161705</v>
      </c>
      <c r="C326" s="8" t="s">
        <v>207</v>
      </c>
      <c r="D326" s="28">
        <v>43525</v>
      </c>
      <c r="E326" s="5" t="s">
        <v>688</v>
      </c>
      <c r="F326" s="5" t="s">
        <v>684</v>
      </c>
      <c r="G326" s="5" t="s">
        <v>682</v>
      </c>
      <c r="H326" s="41">
        <v>1250757.0647597089</v>
      </c>
      <c r="I326" s="25">
        <f t="shared" si="4"/>
        <v>1250757.0647597089</v>
      </c>
      <c r="J326" s="30" t="s">
        <v>686</v>
      </c>
      <c r="K326" s="30" t="s">
        <v>687</v>
      </c>
      <c r="L326" s="2" t="s">
        <v>696</v>
      </c>
    </row>
    <row r="327" spans="2:12" ht="15.75" x14ac:dyDescent="0.25">
      <c r="B327" s="6">
        <v>51161705</v>
      </c>
      <c r="C327" s="8" t="s">
        <v>208</v>
      </c>
      <c r="D327" s="28">
        <v>43525</v>
      </c>
      <c r="E327" s="5" t="s">
        <v>688</v>
      </c>
      <c r="F327" s="5" t="s">
        <v>684</v>
      </c>
      <c r="G327" s="5" t="s">
        <v>682</v>
      </c>
      <c r="H327" s="41">
        <v>904151.08855970879</v>
      </c>
      <c r="I327" s="25">
        <f t="shared" si="4"/>
        <v>904151.08855970879</v>
      </c>
      <c r="J327" s="30" t="s">
        <v>686</v>
      </c>
      <c r="K327" s="30" t="s">
        <v>687</v>
      </c>
      <c r="L327" s="2" t="s">
        <v>696</v>
      </c>
    </row>
    <row r="328" spans="2:12" ht="15.75" x14ac:dyDescent="0.25">
      <c r="B328" s="6">
        <v>51191517</v>
      </c>
      <c r="C328" s="8" t="s">
        <v>209</v>
      </c>
      <c r="D328" s="28">
        <v>43525</v>
      </c>
      <c r="E328" s="5" t="s">
        <v>688</v>
      </c>
      <c r="F328" s="5" t="s">
        <v>684</v>
      </c>
      <c r="G328" s="5" t="s">
        <v>682</v>
      </c>
      <c r="H328" s="41">
        <v>74588.687749708741</v>
      </c>
      <c r="I328" s="25">
        <f t="shared" si="4"/>
        <v>74588.687749708741</v>
      </c>
      <c r="J328" s="30" t="s">
        <v>686</v>
      </c>
      <c r="K328" s="30" t="s">
        <v>687</v>
      </c>
      <c r="L328" s="2" t="s">
        <v>696</v>
      </c>
    </row>
    <row r="329" spans="2:12" ht="15.75" x14ac:dyDescent="0.25">
      <c r="B329" s="6">
        <v>51121602</v>
      </c>
      <c r="C329" s="8" t="s">
        <v>210</v>
      </c>
      <c r="D329" s="28">
        <v>43525</v>
      </c>
      <c r="E329" s="5" t="s">
        <v>688</v>
      </c>
      <c r="F329" s="5" t="s">
        <v>684</v>
      </c>
      <c r="G329" s="5" t="s">
        <v>682</v>
      </c>
      <c r="H329" s="41">
        <v>98875.231789708734</v>
      </c>
      <c r="I329" s="25">
        <f t="shared" si="4"/>
        <v>98875.231789708734</v>
      </c>
      <c r="J329" s="30" t="s">
        <v>686</v>
      </c>
      <c r="K329" s="30" t="s">
        <v>687</v>
      </c>
      <c r="L329" s="2" t="s">
        <v>696</v>
      </c>
    </row>
    <row r="330" spans="2:12" ht="15.75" x14ac:dyDescent="0.25">
      <c r="B330" s="6">
        <v>51161638</v>
      </c>
      <c r="C330" s="8" t="s">
        <v>211</v>
      </c>
      <c r="D330" s="28">
        <v>43525</v>
      </c>
      <c r="E330" s="5" t="s">
        <v>688</v>
      </c>
      <c r="F330" s="5" t="s">
        <v>684</v>
      </c>
      <c r="G330" s="5" t="s">
        <v>682</v>
      </c>
      <c r="H330" s="41">
        <v>82429.54219970874</v>
      </c>
      <c r="I330" s="25">
        <f t="shared" si="4"/>
        <v>82429.54219970874</v>
      </c>
      <c r="J330" s="30" t="s">
        <v>686</v>
      </c>
      <c r="K330" s="30" t="s">
        <v>687</v>
      </c>
      <c r="L330" s="2" t="s">
        <v>696</v>
      </c>
    </row>
    <row r="331" spans="2:12" ht="15.75" x14ac:dyDescent="0.25">
      <c r="B331" s="6">
        <v>51161638</v>
      </c>
      <c r="C331" s="8" t="s">
        <v>212</v>
      </c>
      <c r="D331" s="28">
        <v>43525</v>
      </c>
      <c r="E331" s="5" t="s">
        <v>688</v>
      </c>
      <c r="F331" s="5" t="s">
        <v>684</v>
      </c>
      <c r="G331" s="5" t="s">
        <v>682</v>
      </c>
      <c r="H331" s="41">
        <v>119800.26079370875</v>
      </c>
      <c r="I331" s="25">
        <f t="shared" si="4"/>
        <v>119800.26079370875</v>
      </c>
      <c r="J331" s="30" t="s">
        <v>686</v>
      </c>
      <c r="K331" s="30" t="s">
        <v>687</v>
      </c>
      <c r="L331" s="2" t="s">
        <v>696</v>
      </c>
    </row>
    <row r="332" spans="2:12" ht="15.75" x14ac:dyDescent="0.25">
      <c r="B332" s="6">
        <v>51151823</v>
      </c>
      <c r="C332" s="8" t="s">
        <v>213</v>
      </c>
      <c r="D332" s="28">
        <v>43525</v>
      </c>
      <c r="E332" s="5" t="s">
        <v>688</v>
      </c>
      <c r="F332" s="5" t="s">
        <v>684</v>
      </c>
      <c r="G332" s="5" t="s">
        <v>682</v>
      </c>
      <c r="H332" s="41">
        <v>1005808.7717417087</v>
      </c>
      <c r="I332" s="25">
        <f t="shared" si="4"/>
        <v>1005808.7717417087</v>
      </c>
      <c r="J332" s="30" t="s">
        <v>686</v>
      </c>
      <c r="K332" s="30" t="s">
        <v>687</v>
      </c>
      <c r="L332" s="2" t="s">
        <v>696</v>
      </c>
    </row>
    <row r="333" spans="2:12" ht="15.75" x14ac:dyDescent="0.25">
      <c r="B333" s="6">
        <v>51181805</v>
      </c>
      <c r="C333" s="8" t="s">
        <v>214</v>
      </c>
      <c r="D333" s="28">
        <v>43525</v>
      </c>
      <c r="E333" s="5" t="s">
        <v>688</v>
      </c>
      <c r="F333" s="5" t="s">
        <v>684</v>
      </c>
      <c r="G333" s="5" t="s">
        <v>682</v>
      </c>
      <c r="H333" s="41">
        <v>193142.40703370876</v>
      </c>
      <c r="I333" s="25">
        <f t="shared" si="4"/>
        <v>193142.40703370876</v>
      </c>
      <c r="J333" s="30" t="s">
        <v>686</v>
      </c>
      <c r="K333" s="30" t="s">
        <v>687</v>
      </c>
      <c r="L333" s="2" t="s">
        <v>696</v>
      </c>
    </row>
    <row r="334" spans="2:12" ht="15.75" x14ac:dyDescent="0.25">
      <c r="B334" s="6">
        <v>51181811</v>
      </c>
      <c r="C334" s="8" t="s">
        <v>215</v>
      </c>
      <c r="D334" s="28">
        <v>43525</v>
      </c>
      <c r="E334" s="5" t="s">
        <v>688</v>
      </c>
      <c r="F334" s="5" t="s">
        <v>684</v>
      </c>
      <c r="G334" s="5" t="s">
        <v>682</v>
      </c>
      <c r="H334" s="41">
        <v>109643.33856770874</v>
      </c>
      <c r="I334" s="25">
        <f t="shared" si="4"/>
        <v>109643.33856770874</v>
      </c>
      <c r="J334" s="30" t="s">
        <v>686</v>
      </c>
      <c r="K334" s="30" t="s">
        <v>687</v>
      </c>
      <c r="L334" s="2" t="s">
        <v>696</v>
      </c>
    </row>
    <row r="335" spans="2:12" ht="15.75" x14ac:dyDescent="0.25">
      <c r="B335" s="6">
        <v>51181602</v>
      </c>
      <c r="C335" s="8" t="s">
        <v>216</v>
      </c>
      <c r="D335" s="28">
        <v>43525</v>
      </c>
      <c r="E335" s="5" t="s">
        <v>688</v>
      </c>
      <c r="F335" s="5" t="s">
        <v>684</v>
      </c>
      <c r="G335" s="5" t="s">
        <v>682</v>
      </c>
      <c r="H335" s="41">
        <v>130922.21125970874</v>
      </c>
      <c r="I335" s="25">
        <f t="shared" si="4"/>
        <v>130922.21125970874</v>
      </c>
      <c r="J335" s="30" t="s">
        <v>686</v>
      </c>
      <c r="K335" s="30" t="s">
        <v>687</v>
      </c>
      <c r="L335" s="2" t="s">
        <v>696</v>
      </c>
    </row>
    <row r="336" spans="2:12" ht="15.75" x14ac:dyDescent="0.25">
      <c r="B336" s="6">
        <v>51181602</v>
      </c>
      <c r="C336" s="8" t="s">
        <v>217</v>
      </c>
      <c r="D336" s="28">
        <v>43525</v>
      </c>
      <c r="E336" s="5" t="s">
        <v>688</v>
      </c>
      <c r="F336" s="5" t="s">
        <v>684</v>
      </c>
      <c r="G336" s="5" t="s">
        <v>682</v>
      </c>
      <c r="H336" s="41">
        <v>111219.55135970874</v>
      </c>
      <c r="I336" s="25">
        <f t="shared" si="4"/>
        <v>111219.55135970874</v>
      </c>
      <c r="J336" s="30" t="s">
        <v>686</v>
      </c>
      <c r="K336" s="30" t="s">
        <v>687</v>
      </c>
      <c r="L336" s="2" t="s">
        <v>696</v>
      </c>
    </row>
    <row r="337" spans="2:12" ht="15.75" x14ac:dyDescent="0.25">
      <c r="B337" s="6">
        <v>51142904</v>
      </c>
      <c r="C337" s="8" t="s">
        <v>218</v>
      </c>
      <c r="D337" s="28">
        <v>43525</v>
      </c>
      <c r="E337" s="5" t="s">
        <v>688</v>
      </c>
      <c r="F337" s="5" t="s">
        <v>684</v>
      </c>
      <c r="G337" s="5" t="s">
        <v>682</v>
      </c>
      <c r="H337" s="41">
        <v>427789.02358970878</v>
      </c>
      <c r="I337" s="25">
        <f t="shared" si="4"/>
        <v>427789.02358970878</v>
      </c>
      <c r="J337" s="30" t="s">
        <v>686</v>
      </c>
      <c r="K337" s="30" t="s">
        <v>687</v>
      </c>
      <c r="L337" s="2" t="s">
        <v>696</v>
      </c>
    </row>
    <row r="338" spans="2:12" ht="15.75" x14ac:dyDescent="0.25">
      <c r="B338" s="6">
        <v>51142904</v>
      </c>
      <c r="C338" s="8" t="s">
        <v>219</v>
      </c>
      <c r="D338" s="28">
        <v>43525</v>
      </c>
      <c r="E338" s="5" t="s">
        <v>688</v>
      </c>
      <c r="F338" s="5" t="s">
        <v>684</v>
      </c>
      <c r="G338" s="5" t="s">
        <v>682</v>
      </c>
      <c r="H338" s="41">
        <v>335677.07808170875</v>
      </c>
      <c r="I338" s="25">
        <f t="shared" si="4"/>
        <v>335677.07808170875</v>
      </c>
      <c r="J338" s="30" t="s">
        <v>686</v>
      </c>
      <c r="K338" s="30" t="s">
        <v>687</v>
      </c>
      <c r="L338" s="2" t="s">
        <v>696</v>
      </c>
    </row>
    <row r="339" spans="2:12" ht="15.75" x14ac:dyDescent="0.25">
      <c r="B339" s="6">
        <v>51142904</v>
      </c>
      <c r="C339" s="8" t="s">
        <v>220</v>
      </c>
      <c r="D339" s="28">
        <v>43525</v>
      </c>
      <c r="E339" s="5" t="s">
        <v>688</v>
      </c>
      <c r="F339" s="5" t="s">
        <v>684</v>
      </c>
      <c r="G339" s="5" t="s">
        <v>682</v>
      </c>
      <c r="H339" s="41">
        <v>270039.07395770878</v>
      </c>
      <c r="I339" s="25">
        <f t="shared" si="4"/>
        <v>270039.07395770878</v>
      </c>
      <c r="J339" s="30" t="s">
        <v>686</v>
      </c>
      <c r="K339" s="30" t="s">
        <v>687</v>
      </c>
      <c r="L339" s="2" t="s">
        <v>696</v>
      </c>
    </row>
    <row r="340" spans="2:12" ht="15.75" x14ac:dyDescent="0.25">
      <c r="B340" s="6">
        <v>51142904</v>
      </c>
      <c r="C340" s="8" t="s">
        <v>221</v>
      </c>
      <c r="D340" s="28">
        <v>43525</v>
      </c>
      <c r="E340" s="5" t="s">
        <v>688</v>
      </c>
      <c r="F340" s="5" t="s">
        <v>684</v>
      </c>
      <c r="G340" s="5" t="s">
        <v>682</v>
      </c>
      <c r="H340" s="41">
        <v>570211.10800970881</v>
      </c>
      <c r="I340" s="25">
        <f t="shared" si="4"/>
        <v>570211.10800970881</v>
      </c>
      <c r="J340" s="30" t="s">
        <v>686</v>
      </c>
      <c r="K340" s="30" t="s">
        <v>687</v>
      </c>
      <c r="L340" s="2" t="s">
        <v>696</v>
      </c>
    </row>
    <row r="341" spans="2:12" ht="15.75" x14ac:dyDescent="0.25">
      <c r="B341" s="6">
        <v>51171702</v>
      </c>
      <c r="C341" s="8" t="s">
        <v>222</v>
      </c>
      <c r="D341" s="28">
        <v>43525</v>
      </c>
      <c r="E341" s="5" t="s">
        <v>688</v>
      </c>
      <c r="F341" s="5" t="s">
        <v>684</v>
      </c>
      <c r="G341" s="5" t="s">
        <v>682</v>
      </c>
      <c r="H341" s="41">
        <v>78207.543649708736</v>
      </c>
      <c r="I341" s="25">
        <f t="shared" si="4"/>
        <v>78207.543649708736</v>
      </c>
      <c r="J341" s="30" t="s">
        <v>686</v>
      </c>
      <c r="K341" s="30" t="s">
        <v>687</v>
      </c>
      <c r="L341" s="2" t="s">
        <v>696</v>
      </c>
    </row>
    <row r="342" spans="2:12" ht="15.75" x14ac:dyDescent="0.25">
      <c r="B342" s="6">
        <v>51161606</v>
      </c>
      <c r="C342" s="8" t="s">
        <v>223</v>
      </c>
      <c r="D342" s="28">
        <v>43525</v>
      </c>
      <c r="E342" s="5" t="s">
        <v>688</v>
      </c>
      <c r="F342" s="5" t="s">
        <v>684</v>
      </c>
      <c r="G342" s="5" t="s">
        <v>682</v>
      </c>
      <c r="H342" s="41">
        <v>113511.49342970875</v>
      </c>
      <c r="I342" s="25">
        <f t="shared" si="4"/>
        <v>113511.49342970875</v>
      </c>
      <c r="J342" s="30" t="s">
        <v>686</v>
      </c>
      <c r="K342" s="30" t="s">
        <v>687</v>
      </c>
      <c r="L342" s="2" t="s">
        <v>696</v>
      </c>
    </row>
    <row r="343" spans="2:12" ht="15.75" x14ac:dyDescent="0.25">
      <c r="B343" s="6">
        <v>51161606</v>
      </c>
      <c r="C343" s="8" t="s">
        <v>224</v>
      </c>
      <c r="D343" s="28">
        <v>43525</v>
      </c>
      <c r="E343" s="5" t="s">
        <v>688</v>
      </c>
      <c r="F343" s="5" t="s">
        <v>684</v>
      </c>
      <c r="G343" s="5" t="s">
        <v>682</v>
      </c>
      <c r="H343" s="41">
        <v>97749.365509708732</v>
      </c>
      <c r="I343" s="25">
        <f t="shared" si="4"/>
        <v>97749.365509708732</v>
      </c>
      <c r="J343" s="30" t="s">
        <v>686</v>
      </c>
      <c r="K343" s="30" t="s">
        <v>687</v>
      </c>
      <c r="L343" s="2" t="s">
        <v>696</v>
      </c>
    </row>
    <row r="344" spans="2:12" ht="15.75" x14ac:dyDescent="0.25">
      <c r="B344" s="6">
        <v>51121710</v>
      </c>
      <c r="C344" s="8" t="s">
        <v>225</v>
      </c>
      <c r="D344" s="28">
        <v>43525</v>
      </c>
      <c r="E344" s="5" t="s">
        <v>688</v>
      </c>
      <c r="F344" s="5" t="s">
        <v>684</v>
      </c>
      <c r="G344" s="5" t="s">
        <v>682</v>
      </c>
      <c r="H344" s="41">
        <v>112626.88420970875</v>
      </c>
      <c r="I344" s="25">
        <f t="shared" si="4"/>
        <v>112626.88420970875</v>
      </c>
      <c r="J344" s="30" t="s">
        <v>686</v>
      </c>
      <c r="K344" s="30" t="s">
        <v>687</v>
      </c>
      <c r="L344" s="2" t="s">
        <v>696</v>
      </c>
    </row>
    <row r="345" spans="2:12" ht="15.75" x14ac:dyDescent="0.25">
      <c r="B345" s="6">
        <v>51121710</v>
      </c>
      <c r="C345" s="8" t="s">
        <v>226</v>
      </c>
      <c r="D345" s="28">
        <v>43525</v>
      </c>
      <c r="E345" s="5" t="s">
        <v>688</v>
      </c>
      <c r="F345" s="5" t="s">
        <v>684</v>
      </c>
      <c r="G345" s="5" t="s">
        <v>682</v>
      </c>
      <c r="H345" s="41">
        <v>429477.82300970878</v>
      </c>
      <c r="I345" s="25">
        <f t="shared" si="4"/>
        <v>429477.82300970878</v>
      </c>
      <c r="J345" s="30" t="s">
        <v>686</v>
      </c>
      <c r="K345" s="30" t="s">
        <v>687</v>
      </c>
      <c r="L345" s="2" t="s">
        <v>696</v>
      </c>
    </row>
    <row r="346" spans="2:12" ht="15.75" x14ac:dyDescent="0.25">
      <c r="B346" s="6">
        <v>51121802</v>
      </c>
      <c r="C346" s="8" t="s">
        <v>227</v>
      </c>
      <c r="D346" s="28">
        <v>43525</v>
      </c>
      <c r="E346" s="5" t="s">
        <v>688</v>
      </c>
      <c r="F346" s="5" t="s">
        <v>684</v>
      </c>
      <c r="G346" s="5" t="s">
        <v>682</v>
      </c>
      <c r="H346" s="41">
        <v>89305.368409708739</v>
      </c>
      <c r="I346" s="25">
        <f t="shared" si="4"/>
        <v>89305.368409708739</v>
      </c>
      <c r="J346" s="30" t="s">
        <v>686</v>
      </c>
      <c r="K346" s="30" t="s">
        <v>687</v>
      </c>
      <c r="L346" s="2" t="s">
        <v>696</v>
      </c>
    </row>
    <row r="347" spans="2:12" ht="15.75" x14ac:dyDescent="0.25">
      <c r="B347" s="6">
        <v>51171606</v>
      </c>
      <c r="C347" s="8" t="s">
        <v>228</v>
      </c>
      <c r="D347" s="28">
        <v>43525</v>
      </c>
      <c r="E347" s="5" t="s">
        <v>688</v>
      </c>
      <c r="F347" s="5" t="s">
        <v>684</v>
      </c>
      <c r="G347" s="5" t="s">
        <v>682</v>
      </c>
      <c r="H347" s="41">
        <v>87713.071813708739</v>
      </c>
      <c r="I347" s="25">
        <f t="shared" si="4"/>
        <v>87713.071813708739</v>
      </c>
      <c r="J347" s="30" t="s">
        <v>686</v>
      </c>
      <c r="K347" s="30" t="s">
        <v>687</v>
      </c>
      <c r="L347" s="2" t="s">
        <v>696</v>
      </c>
    </row>
    <row r="348" spans="2:12" ht="15.75" x14ac:dyDescent="0.25">
      <c r="B348" s="6">
        <v>51181827</v>
      </c>
      <c r="C348" s="8" t="s">
        <v>229</v>
      </c>
      <c r="D348" s="28">
        <v>43525</v>
      </c>
      <c r="E348" s="5" t="s">
        <v>688</v>
      </c>
      <c r="F348" s="5" t="s">
        <v>684</v>
      </c>
      <c r="G348" s="5" t="s">
        <v>682</v>
      </c>
      <c r="H348" s="41">
        <v>167110.77025970875</v>
      </c>
      <c r="I348" s="25">
        <f t="shared" si="4"/>
        <v>167110.77025970875</v>
      </c>
      <c r="J348" s="30" t="s">
        <v>686</v>
      </c>
      <c r="K348" s="30" t="s">
        <v>687</v>
      </c>
      <c r="L348" s="2" t="s">
        <v>696</v>
      </c>
    </row>
    <row r="349" spans="2:12" ht="15.75" x14ac:dyDescent="0.25">
      <c r="B349" s="6">
        <v>51181827</v>
      </c>
      <c r="C349" s="8" t="s">
        <v>230</v>
      </c>
      <c r="D349" s="28">
        <v>43525</v>
      </c>
      <c r="E349" s="5" t="s">
        <v>688</v>
      </c>
      <c r="F349" s="5" t="s">
        <v>684</v>
      </c>
      <c r="G349" s="5" t="s">
        <v>682</v>
      </c>
      <c r="H349" s="41">
        <v>159732.32517470873</v>
      </c>
      <c r="I349" s="25">
        <f t="shared" si="4"/>
        <v>159732.32517470873</v>
      </c>
      <c r="J349" s="30" t="s">
        <v>686</v>
      </c>
      <c r="K349" s="30" t="s">
        <v>687</v>
      </c>
      <c r="L349" s="2" t="s">
        <v>696</v>
      </c>
    </row>
    <row r="350" spans="2:12" ht="15.75" x14ac:dyDescent="0.25">
      <c r="B350" s="6">
        <v>51181517</v>
      </c>
      <c r="C350" s="8" t="s">
        <v>231</v>
      </c>
      <c r="D350" s="28">
        <v>43525</v>
      </c>
      <c r="E350" s="5" t="s">
        <v>688</v>
      </c>
      <c r="F350" s="5" t="s">
        <v>684</v>
      </c>
      <c r="G350" s="5" t="s">
        <v>682</v>
      </c>
      <c r="H350" s="41">
        <v>214759.03960970871</v>
      </c>
      <c r="I350" s="25">
        <f t="shared" si="4"/>
        <v>214759.03960970871</v>
      </c>
      <c r="J350" s="30" t="s">
        <v>686</v>
      </c>
      <c r="K350" s="30" t="s">
        <v>687</v>
      </c>
      <c r="L350" s="2" t="s">
        <v>696</v>
      </c>
    </row>
    <row r="351" spans="2:12" ht="15.75" x14ac:dyDescent="0.25">
      <c r="B351" s="6">
        <v>51182202</v>
      </c>
      <c r="C351" s="8" t="s">
        <v>232</v>
      </c>
      <c r="D351" s="28">
        <v>43525</v>
      </c>
      <c r="E351" s="5" t="s">
        <v>688</v>
      </c>
      <c r="F351" s="5" t="s">
        <v>684</v>
      </c>
      <c r="G351" s="5" t="s">
        <v>682</v>
      </c>
      <c r="H351" s="41">
        <v>141256.05532970873</v>
      </c>
      <c r="I351" s="25">
        <f t="shared" si="4"/>
        <v>141256.05532970873</v>
      </c>
      <c r="J351" s="30" t="s">
        <v>686</v>
      </c>
      <c r="K351" s="30" t="s">
        <v>687</v>
      </c>
      <c r="L351" s="2" t="s">
        <v>696</v>
      </c>
    </row>
    <row r="352" spans="2:12" ht="15.75" x14ac:dyDescent="0.25">
      <c r="B352" s="6">
        <v>51151904</v>
      </c>
      <c r="C352" s="8" t="s">
        <v>233</v>
      </c>
      <c r="D352" s="28">
        <v>43525</v>
      </c>
      <c r="E352" s="5" t="s">
        <v>688</v>
      </c>
      <c r="F352" s="5" t="s">
        <v>684</v>
      </c>
      <c r="G352" s="5" t="s">
        <v>682</v>
      </c>
      <c r="H352" s="41">
        <f>1203510.89050971+300000</f>
        <v>1503510.8905097099</v>
      </c>
      <c r="I352" s="25">
        <f t="shared" si="4"/>
        <v>1503510.8905097099</v>
      </c>
      <c r="J352" s="30" t="s">
        <v>686</v>
      </c>
      <c r="K352" s="30" t="s">
        <v>687</v>
      </c>
      <c r="L352" s="2" t="s">
        <v>696</v>
      </c>
    </row>
    <row r="353" spans="2:12" ht="15.75" x14ac:dyDescent="0.25">
      <c r="B353" s="6">
        <v>51171621</v>
      </c>
      <c r="C353" s="8" t="s">
        <v>234</v>
      </c>
      <c r="D353" s="28">
        <v>43525</v>
      </c>
      <c r="E353" s="5" t="s">
        <v>688</v>
      </c>
      <c r="F353" s="5" t="s">
        <v>684</v>
      </c>
      <c r="G353" s="5" t="s">
        <v>682</v>
      </c>
      <c r="H353" s="41">
        <v>570613.20310970873</v>
      </c>
      <c r="I353" s="25">
        <f t="shared" si="4"/>
        <v>570613.20310970873</v>
      </c>
      <c r="J353" s="30" t="s">
        <v>686</v>
      </c>
      <c r="K353" s="30" t="s">
        <v>687</v>
      </c>
      <c r="L353" s="2" t="s">
        <v>696</v>
      </c>
    </row>
    <row r="354" spans="2:12" ht="15.75" x14ac:dyDescent="0.25">
      <c r="B354" s="6">
        <v>51171621</v>
      </c>
      <c r="C354" s="8" t="s">
        <v>235</v>
      </c>
      <c r="D354" s="28">
        <v>43525</v>
      </c>
      <c r="E354" s="5" t="s">
        <v>688</v>
      </c>
      <c r="F354" s="5" t="s">
        <v>684</v>
      </c>
      <c r="G354" s="5" t="s">
        <v>682</v>
      </c>
      <c r="H354" s="41">
        <v>96012.314677708753</v>
      </c>
      <c r="I354" s="25">
        <f t="shared" si="4"/>
        <v>96012.314677708753</v>
      </c>
      <c r="J354" s="30" t="s">
        <v>686</v>
      </c>
      <c r="K354" s="30" t="s">
        <v>687</v>
      </c>
      <c r="L354" s="2" t="s">
        <v>696</v>
      </c>
    </row>
    <row r="355" spans="2:12" ht="15.75" x14ac:dyDescent="0.25">
      <c r="B355" s="6">
        <v>51171621</v>
      </c>
      <c r="C355" s="8" t="s">
        <v>236</v>
      </c>
      <c r="D355" s="28">
        <v>43525</v>
      </c>
      <c r="E355" s="5" t="s">
        <v>688</v>
      </c>
      <c r="F355" s="5" t="s">
        <v>684</v>
      </c>
      <c r="G355" s="5" t="s">
        <v>682</v>
      </c>
      <c r="H355" s="41">
        <v>77001.258349708747</v>
      </c>
      <c r="I355" s="25">
        <f t="shared" si="4"/>
        <v>77001.258349708747</v>
      </c>
      <c r="J355" s="30" t="s">
        <v>686</v>
      </c>
      <c r="K355" s="30" t="s">
        <v>687</v>
      </c>
      <c r="L355" s="2" t="s">
        <v>696</v>
      </c>
    </row>
    <row r="356" spans="2:12" ht="15.75" x14ac:dyDescent="0.25">
      <c r="B356" s="6">
        <v>51121721</v>
      </c>
      <c r="C356" s="8" t="s">
        <v>237</v>
      </c>
      <c r="D356" s="28">
        <v>43525</v>
      </c>
      <c r="E356" s="5" t="s">
        <v>688</v>
      </c>
      <c r="F356" s="5" t="s">
        <v>684</v>
      </c>
      <c r="G356" s="5" t="s">
        <v>682</v>
      </c>
      <c r="H356" s="41">
        <v>111018.50380970874</v>
      </c>
      <c r="I356" s="25">
        <f t="shared" si="4"/>
        <v>111018.50380970874</v>
      </c>
      <c r="J356" s="30" t="s">
        <v>686</v>
      </c>
      <c r="K356" s="30" t="s">
        <v>687</v>
      </c>
      <c r="L356" s="2" t="s">
        <v>696</v>
      </c>
    </row>
    <row r="357" spans="2:12" ht="15.75" x14ac:dyDescent="0.25">
      <c r="B357" s="6">
        <v>51101603</v>
      </c>
      <c r="C357" s="8" t="s">
        <v>238</v>
      </c>
      <c r="D357" s="28">
        <v>43525</v>
      </c>
      <c r="E357" s="5" t="s">
        <v>688</v>
      </c>
      <c r="F357" s="5" t="s">
        <v>684</v>
      </c>
      <c r="G357" s="5" t="s">
        <v>682</v>
      </c>
      <c r="H357" s="41">
        <v>98650.05853370874</v>
      </c>
      <c r="I357" s="25">
        <f t="shared" si="4"/>
        <v>98650.05853370874</v>
      </c>
      <c r="J357" s="30" t="s">
        <v>686</v>
      </c>
      <c r="K357" s="30" t="s">
        <v>687</v>
      </c>
      <c r="L357" s="2" t="s">
        <v>696</v>
      </c>
    </row>
    <row r="358" spans="2:12" ht="15.75" x14ac:dyDescent="0.25">
      <c r="B358" s="6">
        <v>51101603</v>
      </c>
      <c r="C358" s="8" t="s">
        <v>239</v>
      </c>
      <c r="D358" s="28">
        <v>43525</v>
      </c>
      <c r="E358" s="5" t="s">
        <v>688</v>
      </c>
      <c r="F358" s="5" t="s">
        <v>684</v>
      </c>
      <c r="G358" s="5" t="s">
        <v>682</v>
      </c>
      <c r="H358" s="41">
        <v>251864.37543770875</v>
      </c>
      <c r="I358" s="25">
        <f t="shared" si="4"/>
        <v>251864.37543770875</v>
      </c>
      <c r="J358" s="30" t="s">
        <v>686</v>
      </c>
      <c r="K358" s="30" t="s">
        <v>687</v>
      </c>
      <c r="L358" s="2" t="s">
        <v>696</v>
      </c>
    </row>
    <row r="359" spans="2:12" ht="15.75" x14ac:dyDescent="0.25">
      <c r="B359" s="6">
        <v>51101603</v>
      </c>
      <c r="C359" s="8" t="s">
        <v>240</v>
      </c>
      <c r="D359" s="28">
        <v>43525</v>
      </c>
      <c r="E359" s="5" t="s">
        <v>688</v>
      </c>
      <c r="F359" s="5" t="s">
        <v>684</v>
      </c>
      <c r="G359" s="5" t="s">
        <v>682</v>
      </c>
      <c r="H359" s="41">
        <v>147207.0628097087</v>
      </c>
      <c r="I359" s="25">
        <f t="shared" si="4"/>
        <v>147207.0628097087</v>
      </c>
      <c r="J359" s="30" t="s">
        <v>686</v>
      </c>
      <c r="K359" s="30" t="s">
        <v>687</v>
      </c>
      <c r="L359" s="2" t="s">
        <v>696</v>
      </c>
    </row>
    <row r="360" spans="2:12" ht="15.75" x14ac:dyDescent="0.25">
      <c r="B360" s="6">
        <v>51101603</v>
      </c>
      <c r="C360" s="8" t="s">
        <v>241</v>
      </c>
      <c r="D360" s="28">
        <v>43525</v>
      </c>
      <c r="E360" s="5" t="s">
        <v>688</v>
      </c>
      <c r="F360" s="5" t="s">
        <v>684</v>
      </c>
      <c r="G360" s="5" t="s">
        <v>682</v>
      </c>
      <c r="H360" s="41">
        <v>112626.88420970875</v>
      </c>
      <c r="I360" s="25">
        <f t="shared" si="4"/>
        <v>112626.88420970875</v>
      </c>
      <c r="J360" s="30" t="s">
        <v>686</v>
      </c>
      <c r="K360" s="30" t="s">
        <v>687</v>
      </c>
      <c r="L360" s="2" t="s">
        <v>696</v>
      </c>
    </row>
    <row r="361" spans="2:12" ht="15.75" x14ac:dyDescent="0.25">
      <c r="B361" s="6">
        <v>51141542</v>
      </c>
      <c r="C361" s="8" t="s">
        <v>242</v>
      </c>
      <c r="D361" s="28">
        <v>43525</v>
      </c>
      <c r="E361" s="5" t="s">
        <v>688</v>
      </c>
      <c r="F361" s="5" t="s">
        <v>684</v>
      </c>
      <c r="G361" s="5" t="s">
        <v>682</v>
      </c>
      <c r="H361" s="41">
        <v>251912.62684970873</v>
      </c>
      <c r="I361" s="25">
        <f t="shared" si="4"/>
        <v>251912.62684970873</v>
      </c>
      <c r="J361" s="30" t="s">
        <v>686</v>
      </c>
      <c r="K361" s="30" t="s">
        <v>687</v>
      </c>
      <c r="L361" s="2" t="s">
        <v>696</v>
      </c>
    </row>
    <row r="362" spans="2:12" ht="15.75" x14ac:dyDescent="0.25">
      <c r="B362" s="6">
        <v>51171908</v>
      </c>
      <c r="C362" s="8" t="s">
        <v>243</v>
      </c>
      <c r="D362" s="28">
        <v>43525</v>
      </c>
      <c r="E362" s="5" t="s">
        <v>688</v>
      </c>
      <c r="F362" s="5" t="s">
        <v>684</v>
      </c>
      <c r="G362" s="5" t="s">
        <v>682</v>
      </c>
      <c r="H362" s="41">
        <v>349090.97061770875</v>
      </c>
      <c r="I362" s="25">
        <f t="shared" si="4"/>
        <v>349090.97061770875</v>
      </c>
      <c r="J362" s="30" t="s">
        <v>686</v>
      </c>
      <c r="K362" s="30" t="s">
        <v>687</v>
      </c>
      <c r="L362" s="2" t="s">
        <v>696</v>
      </c>
    </row>
    <row r="363" spans="2:12" ht="15.75" x14ac:dyDescent="0.25">
      <c r="B363" s="6">
        <v>51142109</v>
      </c>
      <c r="C363" s="8" t="s">
        <v>244</v>
      </c>
      <c r="D363" s="28">
        <v>43525</v>
      </c>
      <c r="E363" s="5" t="s">
        <v>688</v>
      </c>
      <c r="F363" s="5" t="s">
        <v>684</v>
      </c>
      <c r="G363" s="5" t="s">
        <v>682</v>
      </c>
      <c r="H363" s="41">
        <v>270248.16340970877</v>
      </c>
      <c r="I363" s="25">
        <f t="shared" si="4"/>
        <v>270248.16340970877</v>
      </c>
      <c r="J363" s="30" t="s">
        <v>686</v>
      </c>
      <c r="K363" s="30" t="s">
        <v>687</v>
      </c>
      <c r="L363" s="2" t="s">
        <v>696</v>
      </c>
    </row>
    <row r="364" spans="2:12" ht="15.75" x14ac:dyDescent="0.25">
      <c r="B364" s="6">
        <v>51121904</v>
      </c>
      <c r="C364" s="8" t="s">
        <v>245</v>
      </c>
      <c r="D364" s="28">
        <v>43525</v>
      </c>
      <c r="E364" s="5" t="s">
        <v>688</v>
      </c>
      <c r="F364" s="5" t="s">
        <v>684</v>
      </c>
      <c r="G364" s="5" t="s">
        <v>682</v>
      </c>
      <c r="H364" s="41">
        <v>75915.601579708746</v>
      </c>
      <c r="I364" s="25">
        <f t="shared" si="4"/>
        <v>75915.601579708746</v>
      </c>
      <c r="J364" s="30" t="s">
        <v>686</v>
      </c>
      <c r="K364" s="30" t="s">
        <v>687</v>
      </c>
      <c r="L364" s="2" t="s">
        <v>696</v>
      </c>
    </row>
    <row r="365" spans="2:12" ht="15.75" x14ac:dyDescent="0.25">
      <c r="B365" s="6">
        <v>51121904</v>
      </c>
      <c r="C365" s="8" t="s">
        <v>246</v>
      </c>
      <c r="D365" s="28">
        <v>43525</v>
      </c>
      <c r="E365" s="5" t="s">
        <v>688</v>
      </c>
      <c r="F365" s="5" t="s">
        <v>684</v>
      </c>
      <c r="G365" s="5" t="s">
        <v>682</v>
      </c>
      <c r="H365" s="41">
        <v>80016.971599708733</v>
      </c>
      <c r="I365" s="25">
        <f t="shared" ref="I365:I428" si="5">H365</f>
        <v>80016.971599708733</v>
      </c>
      <c r="J365" s="30" t="s">
        <v>686</v>
      </c>
      <c r="K365" s="30" t="s">
        <v>687</v>
      </c>
      <c r="L365" s="2" t="s">
        <v>696</v>
      </c>
    </row>
    <row r="366" spans="2:12" ht="15.75" x14ac:dyDescent="0.25">
      <c r="B366" s="6">
        <v>51101815</v>
      </c>
      <c r="C366" s="8" t="s">
        <v>247</v>
      </c>
      <c r="D366" s="28">
        <v>43525</v>
      </c>
      <c r="E366" s="5" t="s">
        <v>688</v>
      </c>
      <c r="F366" s="5" t="s">
        <v>684</v>
      </c>
      <c r="G366" s="5" t="s">
        <v>682</v>
      </c>
      <c r="H366" s="41">
        <v>96639.583033708739</v>
      </c>
      <c r="I366" s="25">
        <f t="shared" si="5"/>
        <v>96639.583033708739</v>
      </c>
      <c r="J366" s="30" t="s">
        <v>686</v>
      </c>
      <c r="K366" s="30" t="s">
        <v>687</v>
      </c>
      <c r="L366" s="2" t="s">
        <v>696</v>
      </c>
    </row>
    <row r="367" spans="2:12" ht="15.75" x14ac:dyDescent="0.25">
      <c r="B367" s="6">
        <v>51102206</v>
      </c>
      <c r="C367" s="8" t="s">
        <v>248</v>
      </c>
      <c r="D367" s="28">
        <v>43525</v>
      </c>
      <c r="E367" s="5" t="s">
        <v>688</v>
      </c>
      <c r="F367" s="5" t="s">
        <v>684</v>
      </c>
      <c r="G367" s="5" t="s">
        <v>682</v>
      </c>
      <c r="H367" s="41">
        <v>126097.07005970874</v>
      </c>
      <c r="I367" s="25">
        <f t="shared" si="5"/>
        <v>126097.07005970874</v>
      </c>
      <c r="J367" s="30" t="s">
        <v>686</v>
      </c>
      <c r="K367" s="30" t="s">
        <v>687</v>
      </c>
      <c r="L367" s="2" t="s">
        <v>696</v>
      </c>
    </row>
    <row r="368" spans="2:12" ht="15.75" x14ac:dyDescent="0.25">
      <c r="B368" s="6">
        <v>51102717</v>
      </c>
      <c r="C368" s="8" t="s">
        <v>249</v>
      </c>
      <c r="D368" s="28">
        <v>43525</v>
      </c>
      <c r="E368" s="5" t="s">
        <v>688</v>
      </c>
      <c r="F368" s="5" t="s">
        <v>684</v>
      </c>
      <c r="G368" s="5" t="s">
        <v>682</v>
      </c>
      <c r="H368" s="41">
        <v>126229.76144270875</v>
      </c>
      <c r="I368" s="25">
        <f t="shared" si="5"/>
        <v>126229.76144270875</v>
      </c>
      <c r="J368" s="30" t="s">
        <v>686</v>
      </c>
      <c r="K368" s="30" t="s">
        <v>687</v>
      </c>
      <c r="L368" s="2" t="s">
        <v>696</v>
      </c>
    </row>
    <row r="369" spans="2:12" ht="15.75" x14ac:dyDescent="0.25">
      <c r="B369" s="6">
        <v>51102717</v>
      </c>
      <c r="C369" s="8" t="s">
        <v>249</v>
      </c>
      <c r="D369" s="28">
        <v>43525</v>
      </c>
      <c r="E369" s="5" t="s">
        <v>688</v>
      </c>
      <c r="F369" s="5" t="s">
        <v>684</v>
      </c>
      <c r="G369" s="5" t="s">
        <v>682</v>
      </c>
      <c r="H369" s="41">
        <v>835473.24547970877</v>
      </c>
      <c r="I369" s="25">
        <f t="shared" si="5"/>
        <v>835473.24547970877</v>
      </c>
      <c r="J369" s="30" t="s">
        <v>686</v>
      </c>
      <c r="K369" s="30" t="s">
        <v>687</v>
      </c>
      <c r="L369" s="2" t="s">
        <v>696</v>
      </c>
    </row>
    <row r="370" spans="2:12" ht="15.75" x14ac:dyDescent="0.25">
      <c r="B370" s="6">
        <v>51101546</v>
      </c>
      <c r="C370" s="8" t="s">
        <v>250</v>
      </c>
      <c r="D370" s="28">
        <v>43525</v>
      </c>
      <c r="E370" s="5" t="s">
        <v>688</v>
      </c>
      <c r="F370" s="5" t="s">
        <v>684</v>
      </c>
      <c r="G370" s="5" t="s">
        <v>682</v>
      </c>
      <c r="H370" s="41">
        <v>76711.749877708731</v>
      </c>
      <c r="I370" s="25">
        <f t="shared" si="5"/>
        <v>76711.749877708731</v>
      </c>
      <c r="J370" s="30" t="s">
        <v>686</v>
      </c>
      <c r="K370" s="30" t="s">
        <v>687</v>
      </c>
      <c r="L370" s="2" t="s">
        <v>696</v>
      </c>
    </row>
    <row r="371" spans="2:12" ht="15.75" x14ac:dyDescent="0.25">
      <c r="B371" s="6">
        <v>51171909</v>
      </c>
      <c r="C371" s="8" t="s">
        <v>251</v>
      </c>
      <c r="D371" s="28">
        <v>43525</v>
      </c>
      <c r="E371" s="5" t="s">
        <v>688</v>
      </c>
      <c r="F371" s="5" t="s">
        <v>684</v>
      </c>
      <c r="G371" s="5" t="s">
        <v>682</v>
      </c>
      <c r="H371" s="41">
        <v>208341.60181370872</v>
      </c>
      <c r="I371" s="25">
        <f t="shared" si="5"/>
        <v>208341.60181370872</v>
      </c>
      <c r="J371" s="30" t="s">
        <v>686</v>
      </c>
      <c r="K371" s="30" t="s">
        <v>687</v>
      </c>
      <c r="L371" s="2" t="s">
        <v>696</v>
      </c>
    </row>
    <row r="372" spans="2:12" ht="15.75" x14ac:dyDescent="0.25">
      <c r="B372" s="6">
        <v>51171909</v>
      </c>
      <c r="C372" s="8" t="s">
        <v>252</v>
      </c>
      <c r="D372" s="28">
        <v>43525</v>
      </c>
      <c r="E372" s="5" t="s">
        <v>688</v>
      </c>
      <c r="F372" s="5" t="s">
        <v>684</v>
      </c>
      <c r="G372" s="5" t="s">
        <v>682</v>
      </c>
      <c r="H372" s="41">
        <v>287136.15760970872</v>
      </c>
      <c r="I372" s="25">
        <f t="shared" si="5"/>
        <v>287136.15760970872</v>
      </c>
      <c r="J372" s="30" t="s">
        <v>686</v>
      </c>
      <c r="K372" s="30" t="s">
        <v>687</v>
      </c>
      <c r="L372" s="2" t="s">
        <v>696</v>
      </c>
    </row>
    <row r="373" spans="2:12" ht="15.75" x14ac:dyDescent="0.25">
      <c r="B373" s="6">
        <v>51101562</v>
      </c>
      <c r="C373" s="8" t="s">
        <v>253</v>
      </c>
      <c r="D373" s="28">
        <v>43525</v>
      </c>
      <c r="E373" s="5" t="s">
        <v>688</v>
      </c>
      <c r="F373" s="5" t="s">
        <v>684</v>
      </c>
      <c r="G373" s="5" t="s">
        <v>682</v>
      </c>
      <c r="H373" s="41">
        <v>549503.21035970864</v>
      </c>
      <c r="I373" s="25">
        <f t="shared" si="5"/>
        <v>549503.21035970864</v>
      </c>
      <c r="J373" s="30" t="s">
        <v>686</v>
      </c>
      <c r="K373" s="30" t="s">
        <v>687</v>
      </c>
      <c r="L373" s="2" t="s">
        <v>696</v>
      </c>
    </row>
    <row r="374" spans="2:12" ht="15.75" x14ac:dyDescent="0.25">
      <c r="B374" s="6">
        <v>51161901</v>
      </c>
      <c r="C374" s="8" t="s">
        <v>254</v>
      </c>
      <c r="D374" s="28">
        <v>43525</v>
      </c>
      <c r="E374" s="5" t="s">
        <v>688</v>
      </c>
      <c r="F374" s="5" t="s">
        <v>684</v>
      </c>
      <c r="G374" s="5" t="s">
        <v>682</v>
      </c>
      <c r="H374" s="41">
        <v>107013.63661370875</v>
      </c>
      <c r="I374" s="25">
        <f t="shared" si="5"/>
        <v>107013.63661370875</v>
      </c>
      <c r="J374" s="30" t="s">
        <v>686</v>
      </c>
      <c r="K374" s="30" t="s">
        <v>687</v>
      </c>
      <c r="L374" s="2" t="s">
        <v>696</v>
      </c>
    </row>
    <row r="375" spans="2:12" ht="15.75" x14ac:dyDescent="0.25">
      <c r="B375" s="6">
        <v>51161901</v>
      </c>
      <c r="C375" s="8" t="s">
        <v>255</v>
      </c>
      <c r="D375" s="28">
        <v>43525</v>
      </c>
      <c r="E375" s="5" t="s">
        <v>688</v>
      </c>
      <c r="F375" s="5" t="s">
        <v>684</v>
      </c>
      <c r="G375" s="5" t="s">
        <v>682</v>
      </c>
      <c r="H375" s="41">
        <v>106772.37955370874</v>
      </c>
      <c r="I375" s="25">
        <f t="shared" si="5"/>
        <v>106772.37955370874</v>
      </c>
      <c r="J375" s="30" t="s">
        <v>686</v>
      </c>
      <c r="K375" s="30" t="s">
        <v>687</v>
      </c>
      <c r="L375" s="2" t="s">
        <v>696</v>
      </c>
    </row>
    <row r="376" spans="2:12" ht="15.75" x14ac:dyDescent="0.25">
      <c r="B376" s="6">
        <v>51182203</v>
      </c>
      <c r="C376" s="8" t="s">
        <v>256</v>
      </c>
      <c r="D376" s="28">
        <v>43525</v>
      </c>
      <c r="E376" s="5" t="s">
        <v>688</v>
      </c>
      <c r="F376" s="5" t="s">
        <v>684</v>
      </c>
      <c r="G376" s="5" t="s">
        <v>682</v>
      </c>
      <c r="H376" s="41">
        <v>228390.06349970872</v>
      </c>
      <c r="I376" s="25">
        <f t="shared" si="5"/>
        <v>228390.06349970872</v>
      </c>
      <c r="J376" s="30" t="s">
        <v>686</v>
      </c>
      <c r="K376" s="30" t="s">
        <v>687</v>
      </c>
      <c r="L376" s="2" t="s">
        <v>696</v>
      </c>
    </row>
    <row r="377" spans="2:12" ht="15.75" x14ac:dyDescent="0.25">
      <c r="B377" s="6">
        <v>51101507</v>
      </c>
      <c r="C377" s="8" t="s">
        <v>257</v>
      </c>
      <c r="D377" s="28">
        <v>43525</v>
      </c>
      <c r="E377" s="5" t="s">
        <v>688</v>
      </c>
      <c r="F377" s="5" t="s">
        <v>684</v>
      </c>
      <c r="G377" s="5" t="s">
        <v>682</v>
      </c>
      <c r="H377" s="41">
        <v>118095.37756970874</v>
      </c>
      <c r="I377" s="25">
        <f t="shared" si="5"/>
        <v>118095.37756970874</v>
      </c>
      <c r="J377" s="30" t="s">
        <v>686</v>
      </c>
      <c r="K377" s="30" t="s">
        <v>687</v>
      </c>
      <c r="L377" s="2" t="s">
        <v>696</v>
      </c>
    </row>
    <row r="378" spans="2:12" ht="15.75" x14ac:dyDescent="0.25">
      <c r="B378" s="6">
        <v>51101507</v>
      </c>
      <c r="C378" s="8" t="s">
        <v>258</v>
      </c>
      <c r="D378" s="28">
        <v>43525</v>
      </c>
      <c r="E378" s="5" t="s">
        <v>688</v>
      </c>
      <c r="F378" s="5" t="s">
        <v>684</v>
      </c>
      <c r="G378" s="5" t="s">
        <v>682</v>
      </c>
      <c r="H378" s="41">
        <v>134581.27666970875</v>
      </c>
      <c r="I378" s="25">
        <f t="shared" si="5"/>
        <v>134581.27666970875</v>
      </c>
      <c r="J378" s="30" t="s">
        <v>686</v>
      </c>
      <c r="K378" s="30" t="s">
        <v>687</v>
      </c>
      <c r="L378" s="2" t="s">
        <v>696</v>
      </c>
    </row>
    <row r="379" spans="2:12" ht="15.75" x14ac:dyDescent="0.25">
      <c r="B379" s="6">
        <v>51101507</v>
      </c>
      <c r="C379" s="8" t="s">
        <v>259</v>
      </c>
      <c r="D379" s="28">
        <v>43525</v>
      </c>
      <c r="E379" s="5" t="s">
        <v>688</v>
      </c>
      <c r="F379" s="5" t="s">
        <v>684</v>
      </c>
      <c r="G379" s="5" t="s">
        <v>682</v>
      </c>
      <c r="H379" s="41">
        <v>106153.15309970875</v>
      </c>
      <c r="I379" s="25">
        <f t="shared" si="5"/>
        <v>106153.15309970875</v>
      </c>
      <c r="J379" s="30" t="s">
        <v>686</v>
      </c>
      <c r="K379" s="30" t="s">
        <v>687</v>
      </c>
      <c r="L379" s="2" t="s">
        <v>696</v>
      </c>
    </row>
    <row r="380" spans="2:12" ht="15.75" x14ac:dyDescent="0.25">
      <c r="B380" s="6">
        <v>51101507</v>
      </c>
      <c r="C380" s="8" t="s">
        <v>260</v>
      </c>
      <c r="D380" s="28">
        <v>43525</v>
      </c>
      <c r="E380" s="5" t="s">
        <v>688</v>
      </c>
      <c r="F380" s="5" t="s">
        <v>684</v>
      </c>
      <c r="G380" s="5" t="s">
        <v>682</v>
      </c>
      <c r="H380" s="41">
        <v>137436.15187970875</v>
      </c>
      <c r="I380" s="25">
        <f t="shared" si="5"/>
        <v>137436.15187970875</v>
      </c>
      <c r="J380" s="30" t="s">
        <v>686</v>
      </c>
      <c r="K380" s="30" t="s">
        <v>687</v>
      </c>
      <c r="L380" s="2" t="s">
        <v>696</v>
      </c>
    </row>
    <row r="381" spans="2:12" ht="15.75" x14ac:dyDescent="0.25">
      <c r="B381" s="6">
        <v>51131903</v>
      </c>
      <c r="C381" s="8" t="s">
        <v>261</v>
      </c>
      <c r="D381" s="28">
        <v>43525</v>
      </c>
      <c r="E381" s="5" t="s">
        <v>688</v>
      </c>
      <c r="F381" s="5" t="s">
        <v>684</v>
      </c>
      <c r="G381" s="5" t="s">
        <v>682</v>
      </c>
      <c r="H381" s="41">
        <v>270312.49862570874</v>
      </c>
      <c r="I381" s="25">
        <f t="shared" si="5"/>
        <v>270312.49862570874</v>
      </c>
      <c r="J381" s="30" t="s">
        <v>686</v>
      </c>
      <c r="K381" s="30" t="s">
        <v>687</v>
      </c>
      <c r="L381" s="2" t="s">
        <v>696</v>
      </c>
    </row>
    <row r="382" spans="2:12" ht="15.75" x14ac:dyDescent="0.25">
      <c r="B382" s="6">
        <v>51191802</v>
      </c>
      <c r="C382" s="8" t="s">
        <v>262</v>
      </c>
      <c r="D382" s="28">
        <v>43525</v>
      </c>
      <c r="E382" s="5" t="s">
        <v>688</v>
      </c>
      <c r="F382" s="5" t="s">
        <v>684</v>
      </c>
      <c r="G382" s="5" t="s">
        <v>682</v>
      </c>
      <c r="H382" s="41">
        <v>92743.281514708739</v>
      </c>
      <c r="I382" s="25">
        <f t="shared" si="5"/>
        <v>92743.281514708739</v>
      </c>
      <c r="J382" s="30" t="s">
        <v>686</v>
      </c>
      <c r="K382" s="30" t="s">
        <v>687</v>
      </c>
      <c r="L382" s="2" t="s">
        <v>696</v>
      </c>
    </row>
    <row r="383" spans="2:12" ht="15.75" x14ac:dyDescent="0.25">
      <c r="B383" s="6">
        <v>51121728</v>
      </c>
      <c r="C383" s="8" t="s">
        <v>263</v>
      </c>
      <c r="D383" s="28">
        <v>43525</v>
      </c>
      <c r="E383" s="5" t="s">
        <v>688</v>
      </c>
      <c r="F383" s="5" t="s">
        <v>684</v>
      </c>
      <c r="G383" s="5" t="s">
        <v>682</v>
      </c>
      <c r="H383" s="41">
        <v>158063.63050970875</v>
      </c>
      <c r="I383" s="25">
        <f t="shared" si="5"/>
        <v>158063.63050970875</v>
      </c>
      <c r="J383" s="30" t="s">
        <v>686</v>
      </c>
      <c r="K383" s="30" t="s">
        <v>687</v>
      </c>
      <c r="L383" s="2" t="s">
        <v>696</v>
      </c>
    </row>
    <row r="384" spans="2:12" ht="15.75" x14ac:dyDescent="0.25">
      <c r="B384" s="6">
        <v>51181730</v>
      </c>
      <c r="C384" s="8" t="s">
        <v>264</v>
      </c>
      <c r="D384" s="28">
        <v>43525</v>
      </c>
      <c r="E384" s="5" t="s">
        <v>688</v>
      </c>
      <c r="F384" s="5" t="s">
        <v>684</v>
      </c>
      <c r="G384" s="5" t="s">
        <v>682</v>
      </c>
      <c r="H384" s="41">
        <v>162534.92802170874</v>
      </c>
      <c r="I384" s="25">
        <f t="shared" si="5"/>
        <v>162534.92802170874</v>
      </c>
      <c r="J384" s="30" t="s">
        <v>686</v>
      </c>
      <c r="K384" s="30" t="s">
        <v>687</v>
      </c>
      <c r="L384" s="2" t="s">
        <v>696</v>
      </c>
    </row>
    <row r="385" spans="2:12" ht="15.75" x14ac:dyDescent="0.25">
      <c r="B385" s="6">
        <v>51181708</v>
      </c>
      <c r="C385" s="8" t="s">
        <v>265</v>
      </c>
      <c r="D385" s="28">
        <v>43525</v>
      </c>
      <c r="E385" s="5" t="s">
        <v>688</v>
      </c>
      <c r="F385" s="5" t="s">
        <v>684</v>
      </c>
      <c r="G385" s="5" t="s">
        <v>682</v>
      </c>
      <c r="H385" s="41">
        <v>80620.114249708742</v>
      </c>
      <c r="I385" s="25">
        <f t="shared" si="5"/>
        <v>80620.114249708742</v>
      </c>
      <c r="J385" s="30" t="s">
        <v>686</v>
      </c>
      <c r="K385" s="30" t="s">
        <v>687</v>
      </c>
      <c r="L385" s="2" t="s">
        <v>696</v>
      </c>
    </row>
    <row r="386" spans="2:12" ht="15.75" x14ac:dyDescent="0.25">
      <c r="B386" s="6">
        <v>51121700</v>
      </c>
      <c r="C386" s="8" t="s">
        <v>266</v>
      </c>
      <c r="D386" s="28">
        <v>43525</v>
      </c>
      <c r="E386" s="5" t="s">
        <v>688</v>
      </c>
      <c r="F386" s="5" t="s">
        <v>684</v>
      </c>
      <c r="G386" s="5" t="s">
        <v>682</v>
      </c>
      <c r="H386" s="41">
        <v>75312.458929708737</v>
      </c>
      <c r="I386" s="25">
        <f t="shared" si="5"/>
        <v>75312.458929708737</v>
      </c>
      <c r="J386" s="30" t="s">
        <v>686</v>
      </c>
      <c r="K386" s="30" t="s">
        <v>687</v>
      </c>
      <c r="L386" s="2" t="s">
        <v>696</v>
      </c>
    </row>
    <row r="387" spans="2:12" ht="15.75" x14ac:dyDescent="0.25">
      <c r="B387" s="6">
        <v>51171904</v>
      </c>
      <c r="C387" s="8" t="s">
        <v>267</v>
      </c>
      <c r="D387" s="28">
        <v>43525</v>
      </c>
      <c r="E387" s="5" t="s">
        <v>688</v>
      </c>
      <c r="F387" s="5" t="s">
        <v>684</v>
      </c>
      <c r="G387" s="5" t="s">
        <v>682</v>
      </c>
      <c r="H387" s="41">
        <v>209933.89840970875</v>
      </c>
      <c r="I387" s="25">
        <f t="shared" si="5"/>
        <v>209933.89840970875</v>
      </c>
      <c r="J387" s="30" t="s">
        <v>686</v>
      </c>
      <c r="K387" s="30" t="s">
        <v>687</v>
      </c>
      <c r="L387" s="2" t="s">
        <v>696</v>
      </c>
    </row>
    <row r="388" spans="2:12" ht="15.75" x14ac:dyDescent="0.25">
      <c r="B388" s="6">
        <v>51171904</v>
      </c>
      <c r="C388" s="8" t="s">
        <v>268</v>
      </c>
      <c r="D388" s="28">
        <v>43525</v>
      </c>
      <c r="E388" s="5" t="s">
        <v>688</v>
      </c>
      <c r="F388" s="5" t="s">
        <v>684</v>
      </c>
      <c r="G388" s="5" t="s">
        <v>682</v>
      </c>
      <c r="H388" s="41">
        <v>82067.656609708734</v>
      </c>
      <c r="I388" s="25">
        <f t="shared" si="5"/>
        <v>82067.656609708734</v>
      </c>
      <c r="J388" s="30" t="s">
        <v>686</v>
      </c>
      <c r="K388" s="30" t="s">
        <v>687</v>
      </c>
      <c r="L388" s="2" t="s">
        <v>696</v>
      </c>
    </row>
    <row r="389" spans="2:12" ht="15.75" x14ac:dyDescent="0.25">
      <c r="B389" s="6">
        <v>51191604</v>
      </c>
      <c r="C389" s="8" t="s">
        <v>269</v>
      </c>
      <c r="D389" s="28">
        <v>43525</v>
      </c>
      <c r="E389" s="5" t="s">
        <v>688</v>
      </c>
      <c r="F389" s="5" t="s">
        <v>684</v>
      </c>
      <c r="G389" s="5" t="s">
        <v>682</v>
      </c>
      <c r="H389" s="41">
        <v>5168838.7350097094</v>
      </c>
      <c r="I389" s="25">
        <f t="shared" si="5"/>
        <v>5168838.7350097094</v>
      </c>
      <c r="J389" s="30" t="s">
        <v>686</v>
      </c>
      <c r="K389" s="30" t="s">
        <v>687</v>
      </c>
      <c r="L389" s="2" t="s">
        <v>696</v>
      </c>
    </row>
    <row r="390" spans="2:12" ht="15.75" x14ac:dyDescent="0.25">
      <c r="B390" s="6">
        <v>51161508</v>
      </c>
      <c r="C390" s="8" t="s">
        <v>270</v>
      </c>
      <c r="D390" s="28">
        <v>43525</v>
      </c>
      <c r="E390" s="5" t="s">
        <v>688</v>
      </c>
      <c r="F390" s="5" t="s">
        <v>684</v>
      </c>
      <c r="G390" s="5" t="s">
        <v>682</v>
      </c>
      <c r="H390" s="41">
        <v>1731783.4328897088</v>
      </c>
      <c r="I390" s="25">
        <f t="shared" si="5"/>
        <v>1731783.4328897088</v>
      </c>
      <c r="J390" s="30" t="s">
        <v>686</v>
      </c>
      <c r="K390" s="30" t="s">
        <v>687</v>
      </c>
      <c r="L390" s="2" t="s">
        <v>696</v>
      </c>
    </row>
    <row r="391" spans="2:12" ht="15.75" x14ac:dyDescent="0.25">
      <c r="B391" s="6">
        <v>51161508</v>
      </c>
      <c r="C391" s="8" t="s">
        <v>271</v>
      </c>
      <c r="D391" s="28">
        <v>43525</v>
      </c>
      <c r="E391" s="5" t="s">
        <v>688</v>
      </c>
      <c r="F391" s="5" t="s">
        <v>684</v>
      </c>
      <c r="G391" s="5" t="s">
        <v>682</v>
      </c>
      <c r="H391" s="41">
        <v>1374937.4348097087</v>
      </c>
      <c r="I391" s="25">
        <f t="shared" si="5"/>
        <v>1374937.4348097087</v>
      </c>
      <c r="J391" s="30" t="s">
        <v>686</v>
      </c>
      <c r="K391" s="30" t="s">
        <v>687</v>
      </c>
      <c r="L391" s="2" t="s">
        <v>696</v>
      </c>
    </row>
    <row r="392" spans="2:12" ht="15.75" x14ac:dyDescent="0.25">
      <c r="B392" s="6">
        <v>51161508</v>
      </c>
      <c r="C392" s="8" t="s">
        <v>272</v>
      </c>
      <c r="D392" s="28">
        <v>43525</v>
      </c>
      <c r="E392" s="5" t="s">
        <v>688</v>
      </c>
      <c r="F392" s="5" t="s">
        <v>684</v>
      </c>
      <c r="G392" s="5" t="s">
        <v>682</v>
      </c>
      <c r="H392" s="41">
        <v>126030.05420970875</v>
      </c>
      <c r="I392" s="25">
        <f t="shared" si="5"/>
        <v>126030.05420970875</v>
      </c>
      <c r="J392" s="30" t="s">
        <v>686</v>
      </c>
      <c r="K392" s="30" t="s">
        <v>687</v>
      </c>
      <c r="L392" s="2" t="s">
        <v>696</v>
      </c>
    </row>
    <row r="393" spans="2:12" ht="15.75" x14ac:dyDescent="0.25">
      <c r="B393" s="6">
        <v>51191906</v>
      </c>
      <c r="C393" s="8" t="s">
        <v>273</v>
      </c>
      <c r="D393" s="28">
        <v>43525</v>
      </c>
      <c r="E393" s="5" t="s">
        <v>688</v>
      </c>
      <c r="F393" s="5" t="s">
        <v>684</v>
      </c>
      <c r="G393" s="5" t="s">
        <v>682</v>
      </c>
      <c r="H393" s="41">
        <v>117854.12050970874</v>
      </c>
      <c r="I393" s="25">
        <f t="shared" si="5"/>
        <v>117854.12050970874</v>
      </c>
      <c r="J393" s="30" t="s">
        <v>686</v>
      </c>
      <c r="K393" s="30" t="s">
        <v>687</v>
      </c>
      <c r="L393" s="2" t="s">
        <v>696</v>
      </c>
    </row>
    <row r="394" spans="2:12" ht="15.75" x14ac:dyDescent="0.25">
      <c r="B394" s="6">
        <v>51171504</v>
      </c>
      <c r="C394" s="8" t="s">
        <v>274</v>
      </c>
      <c r="D394" s="28">
        <v>43525</v>
      </c>
      <c r="E394" s="5" t="s">
        <v>688</v>
      </c>
      <c r="F394" s="5" t="s">
        <v>684</v>
      </c>
      <c r="G394" s="5" t="s">
        <v>682</v>
      </c>
      <c r="H394" s="41">
        <v>88259.921149708738</v>
      </c>
      <c r="I394" s="25">
        <f t="shared" si="5"/>
        <v>88259.921149708738</v>
      </c>
      <c r="J394" s="30" t="s">
        <v>686</v>
      </c>
      <c r="K394" s="30" t="s">
        <v>687</v>
      </c>
      <c r="L394" s="2" t="s">
        <v>696</v>
      </c>
    </row>
    <row r="395" spans="2:12" ht="15.75" x14ac:dyDescent="0.25">
      <c r="B395" s="6">
        <v>51191602</v>
      </c>
      <c r="C395" s="8" t="s">
        <v>275</v>
      </c>
      <c r="D395" s="28">
        <v>43525</v>
      </c>
      <c r="E395" s="5" t="s">
        <v>688</v>
      </c>
      <c r="F395" s="5" t="s">
        <v>684</v>
      </c>
      <c r="G395" s="5" t="s">
        <v>682</v>
      </c>
      <c r="H395" s="41">
        <v>134661.69568970875</v>
      </c>
      <c r="I395" s="25">
        <f t="shared" si="5"/>
        <v>134661.69568970875</v>
      </c>
      <c r="J395" s="30" t="s">
        <v>686</v>
      </c>
      <c r="K395" s="30" t="s">
        <v>687</v>
      </c>
      <c r="L395" s="2" t="s">
        <v>696</v>
      </c>
    </row>
    <row r="396" spans="2:12" ht="15.75" x14ac:dyDescent="0.25">
      <c r="B396" s="6">
        <v>51191602</v>
      </c>
      <c r="C396" s="8" t="s">
        <v>276</v>
      </c>
      <c r="D396" s="28">
        <v>43525</v>
      </c>
      <c r="E396" s="5" t="s">
        <v>688</v>
      </c>
      <c r="F396" s="5" t="s">
        <v>684</v>
      </c>
      <c r="G396" s="5" t="s">
        <v>682</v>
      </c>
      <c r="H396" s="41">
        <v>3893527.1095097084</v>
      </c>
      <c r="I396" s="25">
        <f t="shared" si="5"/>
        <v>3893527.1095097084</v>
      </c>
      <c r="J396" s="30" t="s">
        <v>686</v>
      </c>
      <c r="K396" s="30" t="s">
        <v>687</v>
      </c>
      <c r="L396" s="2" t="s">
        <v>696</v>
      </c>
    </row>
    <row r="397" spans="2:12" ht="15.75" x14ac:dyDescent="0.25">
      <c r="B397" s="6">
        <v>51171911</v>
      </c>
      <c r="C397" s="8" t="s">
        <v>277</v>
      </c>
      <c r="D397" s="28">
        <v>43525</v>
      </c>
      <c r="E397" s="5" t="s">
        <v>688</v>
      </c>
      <c r="F397" s="5" t="s">
        <v>684</v>
      </c>
      <c r="G397" s="5" t="s">
        <v>682</v>
      </c>
      <c r="H397" s="41">
        <v>101126.96434970875</v>
      </c>
      <c r="I397" s="25">
        <f t="shared" si="5"/>
        <v>101126.96434970875</v>
      </c>
      <c r="J397" s="30" t="s">
        <v>686</v>
      </c>
      <c r="K397" s="30" t="s">
        <v>687</v>
      </c>
      <c r="L397" s="2" t="s">
        <v>696</v>
      </c>
    </row>
    <row r="398" spans="2:12" ht="15.75" x14ac:dyDescent="0.25">
      <c r="B398" s="6">
        <v>51102403</v>
      </c>
      <c r="C398" s="8" t="s">
        <v>278</v>
      </c>
      <c r="D398" s="28">
        <v>43525</v>
      </c>
      <c r="E398" s="5" t="s">
        <v>688</v>
      </c>
      <c r="F398" s="5" t="s">
        <v>684</v>
      </c>
      <c r="G398" s="5" t="s">
        <v>682</v>
      </c>
      <c r="H398" s="41">
        <v>91621.436185708735</v>
      </c>
      <c r="I398" s="25">
        <f t="shared" si="5"/>
        <v>91621.436185708735</v>
      </c>
      <c r="J398" s="30" t="s">
        <v>686</v>
      </c>
      <c r="K398" s="30" t="s">
        <v>687</v>
      </c>
      <c r="L398" s="2" t="s">
        <v>696</v>
      </c>
    </row>
    <row r="399" spans="2:12" ht="15.75" x14ac:dyDescent="0.25">
      <c r="B399" s="6">
        <v>51161505</v>
      </c>
      <c r="C399" s="8" t="s">
        <v>279</v>
      </c>
      <c r="D399" s="28">
        <v>43525</v>
      </c>
      <c r="E399" s="5" t="s">
        <v>688</v>
      </c>
      <c r="F399" s="5" t="s">
        <v>684</v>
      </c>
      <c r="G399" s="5" t="s">
        <v>682</v>
      </c>
      <c r="H399" s="41">
        <v>101100.15800970874</v>
      </c>
      <c r="I399" s="25">
        <f t="shared" si="5"/>
        <v>101100.15800970874</v>
      </c>
      <c r="J399" s="30" t="s">
        <v>686</v>
      </c>
      <c r="K399" s="30" t="s">
        <v>687</v>
      </c>
      <c r="L399" s="2" t="s">
        <v>696</v>
      </c>
    </row>
    <row r="400" spans="2:12" ht="15.75" x14ac:dyDescent="0.25">
      <c r="B400" s="6">
        <v>51191909</v>
      </c>
      <c r="C400" s="8" t="s">
        <v>280</v>
      </c>
      <c r="D400" s="28">
        <v>43525</v>
      </c>
      <c r="E400" s="5" t="s">
        <v>688</v>
      </c>
      <c r="F400" s="5" t="s">
        <v>684</v>
      </c>
      <c r="G400" s="5" t="s">
        <v>682</v>
      </c>
      <c r="H400" s="41">
        <v>499495.98308970872</v>
      </c>
      <c r="I400" s="25">
        <f t="shared" si="5"/>
        <v>499495.98308970872</v>
      </c>
      <c r="J400" s="30" t="s">
        <v>686</v>
      </c>
      <c r="K400" s="30" t="s">
        <v>687</v>
      </c>
      <c r="L400" s="2" t="s">
        <v>696</v>
      </c>
    </row>
    <row r="401" spans="2:12" ht="15.75" x14ac:dyDescent="0.25">
      <c r="B401" s="6">
        <v>51191909</v>
      </c>
      <c r="C401" s="8" t="s">
        <v>281</v>
      </c>
      <c r="D401" s="28">
        <v>43525</v>
      </c>
      <c r="E401" s="5" t="s">
        <v>688</v>
      </c>
      <c r="F401" s="5" t="s">
        <v>684</v>
      </c>
      <c r="G401" s="5" t="s">
        <v>682</v>
      </c>
      <c r="H401" s="41">
        <v>80057.181109708734</v>
      </c>
      <c r="I401" s="25">
        <f t="shared" si="5"/>
        <v>80057.181109708734</v>
      </c>
      <c r="J401" s="30" t="s">
        <v>686</v>
      </c>
      <c r="K401" s="30" t="s">
        <v>687</v>
      </c>
      <c r="L401" s="2" t="s">
        <v>696</v>
      </c>
    </row>
    <row r="402" spans="2:12" ht="15.75" x14ac:dyDescent="0.25">
      <c r="B402" s="6">
        <v>51101617</v>
      </c>
      <c r="C402" s="8" t="s">
        <v>282</v>
      </c>
      <c r="D402" s="28">
        <v>43525</v>
      </c>
      <c r="E402" s="5" t="s">
        <v>688</v>
      </c>
      <c r="F402" s="5" t="s">
        <v>684</v>
      </c>
      <c r="G402" s="5" t="s">
        <v>682</v>
      </c>
      <c r="H402" s="41">
        <v>84533.839889708732</v>
      </c>
      <c r="I402" s="25">
        <f t="shared" si="5"/>
        <v>84533.839889708732</v>
      </c>
      <c r="J402" s="30" t="s">
        <v>686</v>
      </c>
      <c r="K402" s="30" t="s">
        <v>687</v>
      </c>
      <c r="L402" s="2" t="s">
        <v>696</v>
      </c>
    </row>
    <row r="403" spans="2:12" ht="15.75" x14ac:dyDescent="0.25">
      <c r="B403" s="6">
        <v>51201621</v>
      </c>
      <c r="C403" s="8" t="s">
        <v>283</v>
      </c>
      <c r="D403" s="28">
        <v>43525</v>
      </c>
      <c r="E403" s="5" t="s">
        <v>688</v>
      </c>
      <c r="F403" s="5" t="s">
        <v>684</v>
      </c>
      <c r="G403" s="5" t="s">
        <v>682</v>
      </c>
      <c r="H403" s="41">
        <v>1243800.8195297087</v>
      </c>
      <c r="I403" s="25">
        <f t="shared" si="5"/>
        <v>1243800.8195297087</v>
      </c>
      <c r="J403" s="30" t="s">
        <v>686</v>
      </c>
      <c r="K403" s="30" t="s">
        <v>687</v>
      </c>
      <c r="L403" s="2" t="s">
        <v>696</v>
      </c>
    </row>
    <row r="404" spans="2:12" ht="15.75" x14ac:dyDescent="0.25">
      <c r="B404" s="6">
        <v>51142235</v>
      </c>
      <c r="C404" s="8" t="s">
        <v>284</v>
      </c>
      <c r="D404" s="28">
        <v>43525</v>
      </c>
      <c r="E404" s="5" t="s">
        <v>688</v>
      </c>
      <c r="F404" s="5" t="s">
        <v>684</v>
      </c>
      <c r="G404" s="5" t="s">
        <v>682</v>
      </c>
      <c r="H404" s="41">
        <v>715769.53420970868</v>
      </c>
      <c r="I404" s="25">
        <f t="shared" si="5"/>
        <v>715769.53420970868</v>
      </c>
      <c r="J404" s="30" t="s">
        <v>686</v>
      </c>
      <c r="K404" s="30" t="s">
        <v>687</v>
      </c>
      <c r="L404" s="2" t="s">
        <v>696</v>
      </c>
    </row>
    <row r="405" spans="2:12" ht="15.75" x14ac:dyDescent="0.25">
      <c r="B405" s="6">
        <v>51142235</v>
      </c>
      <c r="C405" s="8" t="s">
        <v>285</v>
      </c>
      <c r="D405" s="28">
        <v>43525</v>
      </c>
      <c r="E405" s="5" t="s">
        <v>688</v>
      </c>
      <c r="F405" s="5" t="s">
        <v>684</v>
      </c>
      <c r="G405" s="5" t="s">
        <v>682</v>
      </c>
      <c r="H405" s="41">
        <v>419425.44550970878</v>
      </c>
      <c r="I405" s="25">
        <f t="shared" si="5"/>
        <v>419425.44550970878</v>
      </c>
      <c r="J405" s="30" t="s">
        <v>686</v>
      </c>
      <c r="K405" s="30" t="s">
        <v>687</v>
      </c>
      <c r="L405" s="2" t="s">
        <v>696</v>
      </c>
    </row>
    <row r="406" spans="2:12" ht="15.75" x14ac:dyDescent="0.25">
      <c r="B406" s="6">
        <v>51142235</v>
      </c>
      <c r="C406" s="8" t="s">
        <v>286</v>
      </c>
      <c r="D406" s="28">
        <v>43525</v>
      </c>
      <c r="E406" s="5" t="s">
        <v>688</v>
      </c>
      <c r="F406" s="5" t="s">
        <v>684</v>
      </c>
      <c r="G406" s="5" t="s">
        <v>682</v>
      </c>
      <c r="H406" s="41">
        <v>141108.62045970873</v>
      </c>
      <c r="I406" s="25">
        <f t="shared" si="5"/>
        <v>141108.62045970873</v>
      </c>
      <c r="J406" s="30" t="s">
        <v>686</v>
      </c>
      <c r="K406" s="30" t="s">
        <v>687</v>
      </c>
      <c r="L406" s="2" t="s">
        <v>696</v>
      </c>
    </row>
    <row r="407" spans="2:12" ht="15.75" x14ac:dyDescent="0.25">
      <c r="B407" s="6">
        <v>51141606</v>
      </c>
      <c r="C407" s="8" t="s">
        <v>287</v>
      </c>
      <c r="D407" s="28">
        <v>43525</v>
      </c>
      <c r="E407" s="5" t="s">
        <v>688</v>
      </c>
      <c r="F407" s="5" t="s">
        <v>684</v>
      </c>
      <c r="G407" s="5" t="s">
        <v>682</v>
      </c>
      <c r="H407" s="41">
        <v>158733.78900970874</v>
      </c>
      <c r="I407" s="25">
        <f t="shared" si="5"/>
        <v>158733.78900970874</v>
      </c>
      <c r="J407" s="30" t="s">
        <v>686</v>
      </c>
      <c r="K407" s="30" t="s">
        <v>687</v>
      </c>
      <c r="L407" s="2" t="s">
        <v>696</v>
      </c>
    </row>
    <row r="408" spans="2:12" ht="15.75" x14ac:dyDescent="0.25">
      <c r="B408" s="6">
        <v>51101530</v>
      </c>
      <c r="C408" s="8" t="s">
        <v>288</v>
      </c>
      <c r="D408" s="28">
        <v>43525</v>
      </c>
      <c r="E408" s="5" t="s">
        <v>688</v>
      </c>
      <c r="F408" s="5" t="s">
        <v>684</v>
      </c>
      <c r="G408" s="5" t="s">
        <v>682</v>
      </c>
      <c r="H408" s="41">
        <v>80507.527621708738</v>
      </c>
      <c r="I408" s="25">
        <f t="shared" si="5"/>
        <v>80507.527621708738</v>
      </c>
      <c r="J408" s="30" t="s">
        <v>686</v>
      </c>
      <c r="K408" s="30" t="s">
        <v>687</v>
      </c>
      <c r="L408" s="2" t="s">
        <v>696</v>
      </c>
    </row>
    <row r="409" spans="2:12" ht="15.75" x14ac:dyDescent="0.25">
      <c r="B409" s="6">
        <v>51101530</v>
      </c>
      <c r="C409" s="8" t="s">
        <v>289</v>
      </c>
      <c r="D409" s="28">
        <v>43525</v>
      </c>
      <c r="E409" s="5" t="s">
        <v>688</v>
      </c>
      <c r="F409" s="5" t="s">
        <v>684</v>
      </c>
      <c r="G409" s="5" t="s">
        <v>682</v>
      </c>
      <c r="H409" s="41">
        <v>127102.30780970874</v>
      </c>
      <c r="I409" s="25">
        <f t="shared" si="5"/>
        <v>127102.30780970874</v>
      </c>
      <c r="J409" s="30" t="s">
        <v>686</v>
      </c>
      <c r="K409" s="30" t="s">
        <v>687</v>
      </c>
      <c r="L409" s="2" t="s">
        <v>696</v>
      </c>
    </row>
    <row r="410" spans="2:12" ht="15.75" x14ac:dyDescent="0.25">
      <c r="B410" s="6">
        <v>51101530</v>
      </c>
      <c r="C410" s="8" t="s">
        <v>290</v>
      </c>
      <c r="D410" s="28">
        <v>43525</v>
      </c>
      <c r="E410" s="5" t="s">
        <v>688</v>
      </c>
      <c r="F410" s="5" t="s">
        <v>684</v>
      </c>
      <c r="G410" s="5" t="s">
        <v>682</v>
      </c>
      <c r="H410" s="41">
        <v>94934.699809708734</v>
      </c>
      <c r="I410" s="25">
        <f t="shared" si="5"/>
        <v>94934.699809708734</v>
      </c>
      <c r="J410" s="30" t="s">
        <v>686</v>
      </c>
      <c r="K410" s="30" t="s">
        <v>687</v>
      </c>
      <c r="L410" s="2" t="s">
        <v>696</v>
      </c>
    </row>
    <row r="411" spans="2:12" ht="15.75" x14ac:dyDescent="0.25">
      <c r="B411" s="6">
        <v>51141531</v>
      </c>
      <c r="C411" s="8" t="s">
        <v>291</v>
      </c>
      <c r="D411" s="28">
        <v>43525</v>
      </c>
      <c r="E411" s="5" t="s">
        <v>688</v>
      </c>
      <c r="F411" s="5" t="s">
        <v>684</v>
      </c>
      <c r="G411" s="5" t="s">
        <v>682</v>
      </c>
      <c r="H411" s="41">
        <v>440200.3590097088</v>
      </c>
      <c r="I411" s="25">
        <f t="shared" si="5"/>
        <v>440200.3590097088</v>
      </c>
      <c r="J411" s="30" t="s">
        <v>686</v>
      </c>
      <c r="K411" s="30" t="s">
        <v>687</v>
      </c>
      <c r="L411" s="2" t="s">
        <v>696</v>
      </c>
    </row>
    <row r="412" spans="2:12" ht="15.75" x14ac:dyDescent="0.25">
      <c r="B412" s="6">
        <v>42181503</v>
      </c>
      <c r="C412" s="8" t="s">
        <v>292</v>
      </c>
      <c r="D412" s="28">
        <v>43525</v>
      </c>
      <c r="E412" s="5" t="s">
        <v>688</v>
      </c>
      <c r="F412" s="5" t="s">
        <v>684</v>
      </c>
      <c r="G412" s="5" t="s">
        <v>682</v>
      </c>
      <c r="H412" s="41">
        <v>582407.99270970875</v>
      </c>
      <c r="I412" s="25">
        <f t="shared" si="5"/>
        <v>582407.99270970875</v>
      </c>
      <c r="J412" s="30" t="s">
        <v>686</v>
      </c>
      <c r="K412" s="30" t="s">
        <v>687</v>
      </c>
      <c r="L412" s="2" t="s">
        <v>696</v>
      </c>
    </row>
    <row r="413" spans="2:12" ht="15.75" x14ac:dyDescent="0.25">
      <c r="B413" s="6">
        <v>51152004</v>
      </c>
      <c r="C413" s="8" t="s">
        <v>293</v>
      </c>
      <c r="D413" s="28">
        <v>43525</v>
      </c>
      <c r="E413" s="5" t="s">
        <v>688</v>
      </c>
      <c r="F413" s="5" t="s">
        <v>684</v>
      </c>
      <c r="G413" s="5" t="s">
        <v>682</v>
      </c>
      <c r="H413" s="41">
        <v>439905.48926970875</v>
      </c>
      <c r="I413" s="25">
        <f t="shared" si="5"/>
        <v>439905.48926970875</v>
      </c>
      <c r="J413" s="30" t="s">
        <v>686</v>
      </c>
      <c r="K413" s="30" t="s">
        <v>687</v>
      </c>
      <c r="L413" s="2" t="s">
        <v>696</v>
      </c>
    </row>
    <row r="414" spans="2:12" ht="15.75" x14ac:dyDescent="0.25">
      <c r="B414" s="6">
        <v>51121739</v>
      </c>
      <c r="C414" s="8" t="s">
        <v>294</v>
      </c>
      <c r="D414" s="28">
        <v>43525</v>
      </c>
      <c r="E414" s="5" t="s">
        <v>688</v>
      </c>
      <c r="F414" s="5" t="s">
        <v>684</v>
      </c>
      <c r="G414" s="5" t="s">
        <v>682</v>
      </c>
      <c r="H414" s="41">
        <v>282042.95300970878</v>
      </c>
      <c r="I414" s="25">
        <f t="shared" si="5"/>
        <v>282042.95300970878</v>
      </c>
      <c r="J414" s="30" t="s">
        <v>686</v>
      </c>
      <c r="K414" s="30" t="s">
        <v>687</v>
      </c>
      <c r="L414" s="2" t="s">
        <v>696</v>
      </c>
    </row>
    <row r="415" spans="2:12" ht="15.75" x14ac:dyDescent="0.25">
      <c r="B415" s="6">
        <v>51131604</v>
      </c>
      <c r="C415" s="8" t="s">
        <v>295</v>
      </c>
      <c r="D415" s="28">
        <v>43525</v>
      </c>
      <c r="E415" s="5" t="s">
        <v>688</v>
      </c>
      <c r="F415" s="5" t="s">
        <v>684</v>
      </c>
      <c r="G415" s="5" t="s">
        <v>682</v>
      </c>
      <c r="H415" s="41">
        <v>121875.07150970874</v>
      </c>
      <c r="I415" s="25">
        <f t="shared" si="5"/>
        <v>121875.07150970874</v>
      </c>
      <c r="J415" s="30" t="s">
        <v>686</v>
      </c>
      <c r="K415" s="30" t="s">
        <v>687</v>
      </c>
      <c r="L415" s="2" t="s">
        <v>696</v>
      </c>
    </row>
    <row r="416" spans="2:12" x14ac:dyDescent="0.2">
      <c r="B416" s="6">
        <v>12141904</v>
      </c>
      <c r="C416" s="8" t="s">
        <v>296</v>
      </c>
      <c r="D416" s="28">
        <v>43525</v>
      </c>
      <c r="E416" s="5" t="s">
        <v>688</v>
      </c>
      <c r="F416" s="5" t="s">
        <v>684</v>
      </c>
      <c r="G416" s="5" t="s">
        <v>682</v>
      </c>
      <c r="H416" s="25">
        <v>30540306</v>
      </c>
      <c r="I416" s="25">
        <f t="shared" si="5"/>
        <v>30540306</v>
      </c>
      <c r="J416" s="30" t="s">
        <v>686</v>
      </c>
      <c r="K416" s="30" t="s">
        <v>687</v>
      </c>
      <c r="L416" s="2" t="s">
        <v>696</v>
      </c>
    </row>
    <row r="417" spans="2:12" x14ac:dyDescent="0.2">
      <c r="B417" s="6">
        <v>51171630</v>
      </c>
      <c r="C417" s="8" t="s">
        <v>297</v>
      </c>
      <c r="D417" s="28">
        <v>43525</v>
      </c>
      <c r="E417" s="5" t="s">
        <v>688</v>
      </c>
      <c r="F417" s="5" t="s">
        <v>684</v>
      </c>
      <c r="G417" s="5" t="s">
        <v>682</v>
      </c>
      <c r="H417" s="25">
        <v>192750.43392000001</v>
      </c>
      <c r="I417" s="25">
        <f t="shared" si="5"/>
        <v>192750.43392000001</v>
      </c>
      <c r="J417" s="30" t="s">
        <v>686</v>
      </c>
      <c r="K417" s="30" t="s">
        <v>687</v>
      </c>
      <c r="L417" s="2" t="s">
        <v>696</v>
      </c>
    </row>
    <row r="418" spans="2:12" x14ac:dyDescent="0.2">
      <c r="B418" s="6">
        <v>41104213</v>
      </c>
      <c r="C418" s="8" t="s">
        <v>298</v>
      </c>
      <c r="D418" s="28">
        <v>43525</v>
      </c>
      <c r="E418" s="5" t="s">
        <v>688</v>
      </c>
      <c r="F418" s="5" t="s">
        <v>684</v>
      </c>
      <c r="G418" s="5" t="s">
        <v>682</v>
      </c>
      <c r="H418" s="25">
        <v>531700.25356800004</v>
      </c>
      <c r="I418" s="25">
        <f t="shared" si="5"/>
        <v>531700.25356800004</v>
      </c>
      <c r="J418" s="30" t="s">
        <v>686</v>
      </c>
      <c r="K418" s="30" t="s">
        <v>687</v>
      </c>
      <c r="L418" s="2" t="s">
        <v>696</v>
      </c>
    </row>
    <row r="419" spans="2:12" x14ac:dyDescent="0.2">
      <c r="B419" s="6">
        <v>51191605</v>
      </c>
      <c r="C419" s="8" t="s">
        <v>299</v>
      </c>
      <c r="D419" s="28">
        <v>43525</v>
      </c>
      <c r="E419" s="5" t="s">
        <v>688</v>
      </c>
      <c r="F419" s="5" t="s">
        <v>684</v>
      </c>
      <c r="G419" s="5" t="s">
        <v>682</v>
      </c>
      <c r="H419" s="25">
        <v>54638.144352000003</v>
      </c>
      <c r="I419" s="25">
        <f t="shared" si="5"/>
        <v>54638.144352000003</v>
      </c>
      <c r="J419" s="30" t="s">
        <v>686</v>
      </c>
      <c r="K419" s="30" t="s">
        <v>687</v>
      </c>
      <c r="L419" s="2" t="s">
        <v>696</v>
      </c>
    </row>
    <row r="420" spans="2:12" ht="15.75" x14ac:dyDescent="0.25">
      <c r="B420" s="6">
        <v>42142523</v>
      </c>
      <c r="C420" s="8" t="s">
        <v>300</v>
      </c>
      <c r="D420" s="28">
        <v>43525</v>
      </c>
      <c r="E420" s="5" t="s">
        <v>688</v>
      </c>
      <c r="F420" s="5" t="s">
        <v>684</v>
      </c>
      <c r="G420" s="5" t="s">
        <v>682</v>
      </c>
      <c r="H420" s="42">
        <v>263305.93537910451</v>
      </c>
      <c r="I420" s="25">
        <f t="shared" si="5"/>
        <v>263305.93537910451</v>
      </c>
      <c r="J420" s="30" t="s">
        <v>686</v>
      </c>
      <c r="K420" s="30" t="s">
        <v>687</v>
      </c>
      <c r="L420" s="2" t="s">
        <v>696</v>
      </c>
    </row>
    <row r="421" spans="2:12" ht="15.75" x14ac:dyDescent="0.25">
      <c r="B421" s="6">
        <v>42142523</v>
      </c>
      <c r="C421" s="8" t="s">
        <v>301</v>
      </c>
      <c r="D421" s="28">
        <v>43525</v>
      </c>
      <c r="E421" s="5" t="s">
        <v>688</v>
      </c>
      <c r="F421" s="5" t="s">
        <v>684</v>
      </c>
      <c r="G421" s="5" t="s">
        <v>682</v>
      </c>
      <c r="H421" s="42">
        <v>481513.97377910448</v>
      </c>
      <c r="I421" s="25">
        <f t="shared" si="5"/>
        <v>481513.97377910448</v>
      </c>
      <c r="J421" s="30" t="s">
        <v>686</v>
      </c>
      <c r="K421" s="30" t="s">
        <v>687</v>
      </c>
      <c r="L421" s="2" t="s">
        <v>696</v>
      </c>
    </row>
    <row r="422" spans="2:12" ht="15.75" x14ac:dyDescent="0.25">
      <c r="B422" s="6">
        <v>12352104</v>
      </c>
      <c r="C422" s="8" t="s">
        <v>302</v>
      </c>
      <c r="D422" s="28">
        <v>43525</v>
      </c>
      <c r="E422" s="5" t="s">
        <v>688</v>
      </c>
      <c r="F422" s="5" t="s">
        <v>684</v>
      </c>
      <c r="G422" s="5" t="s">
        <v>682</v>
      </c>
      <c r="H422" s="42">
        <v>541628.85277910449</v>
      </c>
      <c r="I422" s="25">
        <f t="shared" si="5"/>
        <v>541628.85277910449</v>
      </c>
      <c r="J422" s="30" t="s">
        <v>686</v>
      </c>
      <c r="K422" s="30" t="s">
        <v>687</v>
      </c>
      <c r="L422" s="2" t="s">
        <v>696</v>
      </c>
    </row>
    <row r="423" spans="2:12" ht="15.75" x14ac:dyDescent="0.25">
      <c r="B423" s="6">
        <v>12352104</v>
      </c>
      <c r="C423" s="8" t="s">
        <v>303</v>
      </c>
      <c r="D423" s="28">
        <v>43525</v>
      </c>
      <c r="E423" s="5" t="s">
        <v>688</v>
      </c>
      <c r="F423" s="5" t="s">
        <v>684</v>
      </c>
      <c r="G423" s="5" t="s">
        <v>682</v>
      </c>
      <c r="H423" s="42">
        <v>474340.86304310447</v>
      </c>
      <c r="I423" s="25">
        <f t="shared" si="5"/>
        <v>474340.86304310447</v>
      </c>
      <c r="J423" s="30" t="s">
        <v>686</v>
      </c>
      <c r="K423" s="30" t="s">
        <v>687</v>
      </c>
      <c r="L423" s="2" t="s">
        <v>696</v>
      </c>
    </row>
    <row r="424" spans="2:12" ht="15.75" x14ac:dyDescent="0.25">
      <c r="B424" s="6">
        <v>42141500</v>
      </c>
      <c r="C424" s="8" t="s">
        <v>304</v>
      </c>
      <c r="D424" s="28">
        <v>43525</v>
      </c>
      <c r="E424" s="5" t="s">
        <v>688</v>
      </c>
      <c r="F424" s="5" t="s">
        <v>684</v>
      </c>
      <c r="G424" s="5" t="s">
        <v>682</v>
      </c>
      <c r="H424" s="42">
        <v>141176.42757110449</v>
      </c>
      <c r="I424" s="25">
        <f t="shared" si="5"/>
        <v>141176.42757110449</v>
      </c>
      <c r="J424" s="30" t="s">
        <v>686</v>
      </c>
      <c r="K424" s="30" t="s">
        <v>687</v>
      </c>
      <c r="L424" s="2" t="s">
        <v>696</v>
      </c>
    </row>
    <row r="425" spans="2:12" ht="15.75" x14ac:dyDescent="0.25">
      <c r="B425" s="6">
        <v>42141502</v>
      </c>
      <c r="C425" s="8" t="s">
        <v>305</v>
      </c>
      <c r="D425" s="28">
        <v>43525</v>
      </c>
      <c r="E425" s="5" t="s">
        <v>688</v>
      </c>
      <c r="F425" s="5" t="s">
        <v>684</v>
      </c>
      <c r="G425" s="5" t="s">
        <v>682</v>
      </c>
      <c r="H425" s="42">
        <v>90079.378579104479</v>
      </c>
      <c r="I425" s="25">
        <f t="shared" si="5"/>
        <v>90079.378579104479</v>
      </c>
      <c r="J425" s="30" t="s">
        <v>686</v>
      </c>
      <c r="K425" s="30" t="s">
        <v>687</v>
      </c>
      <c r="L425" s="2" t="s">
        <v>696</v>
      </c>
    </row>
    <row r="426" spans="2:12" ht="15.75" x14ac:dyDescent="0.25">
      <c r="B426" s="6">
        <v>42181501</v>
      </c>
      <c r="C426" s="8" t="s">
        <v>306</v>
      </c>
      <c r="D426" s="28">
        <v>43525</v>
      </c>
      <c r="E426" s="5" t="s">
        <v>688</v>
      </c>
      <c r="F426" s="5" t="s">
        <v>684</v>
      </c>
      <c r="G426" s="5" t="s">
        <v>682</v>
      </c>
      <c r="H426" s="42">
        <v>99075.674899104488</v>
      </c>
      <c r="I426" s="25">
        <f t="shared" si="5"/>
        <v>99075.674899104488</v>
      </c>
      <c r="J426" s="30" t="s">
        <v>686</v>
      </c>
      <c r="K426" s="30" t="s">
        <v>687</v>
      </c>
      <c r="L426" s="2" t="s">
        <v>696</v>
      </c>
    </row>
    <row r="427" spans="2:12" ht="15.75" x14ac:dyDescent="0.25">
      <c r="B427" s="6">
        <v>42131702</v>
      </c>
      <c r="C427" s="8" t="s">
        <v>307</v>
      </c>
      <c r="D427" s="28">
        <v>43525</v>
      </c>
      <c r="E427" s="5" t="s">
        <v>688</v>
      </c>
      <c r="F427" s="5" t="s">
        <v>684</v>
      </c>
      <c r="G427" s="5" t="s">
        <v>682</v>
      </c>
      <c r="H427" s="42">
        <v>218802.98017910449</v>
      </c>
      <c r="I427" s="25">
        <f t="shared" si="5"/>
        <v>218802.98017910449</v>
      </c>
      <c r="J427" s="30" t="s">
        <v>686</v>
      </c>
      <c r="K427" s="30" t="s">
        <v>687</v>
      </c>
      <c r="L427" s="2" t="s">
        <v>696</v>
      </c>
    </row>
    <row r="428" spans="2:12" ht="15.75" x14ac:dyDescent="0.25">
      <c r="B428" s="6">
        <v>42131702</v>
      </c>
      <c r="C428" s="8" t="s">
        <v>308</v>
      </c>
      <c r="D428" s="28">
        <v>43525</v>
      </c>
      <c r="E428" s="5" t="s">
        <v>688</v>
      </c>
      <c r="F428" s="5" t="s">
        <v>684</v>
      </c>
      <c r="G428" s="5" t="s">
        <v>682</v>
      </c>
      <c r="H428" s="42">
        <v>339822.3067391045</v>
      </c>
      <c r="I428" s="25">
        <f t="shared" si="5"/>
        <v>339822.3067391045</v>
      </c>
      <c r="J428" s="30" t="s">
        <v>686</v>
      </c>
      <c r="K428" s="30" t="s">
        <v>687</v>
      </c>
      <c r="L428" s="2" t="s">
        <v>696</v>
      </c>
    </row>
    <row r="429" spans="2:12" ht="15.75" x14ac:dyDescent="0.25">
      <c r="B429" s="6">
        <v>42142700</v>
      </c>
      <c r="C429" s="8" t="s">
        <v>309</v>
      </c>
      <c r="D429" s="28">
        <v>43525</v>
      </c>
      <c r="E429" s="5" t="s">
        <v>688</v>
      </c>
      <c r="F429" s="5" t="s">
        <v>684</v>
      </c>
      <c r="G429" s="5" t="s">
        <v>682</v>
      </c>
      <c r="H429" s="42">
        <v>127404.43777910448</v>
      </c>
      <c r="I429" s="25">
        <f t="shared" ref="I429:I492" si="6">H429</f>
        <v>127404.43777910448</v>
      </c>
      <c r="J429" s="30" t="s">
        <v>686</v>
      </c>
      <c r="K429" s="30" t="s">
        <v>687</v>
      </c>
      <c r="L429" s="2" t="s">
        <v>696</v>
      </c>
    </row>
    <row r="430" spans="2:12" ht="15.75" x14ac:dyDescent="0.25">
      <c r="B430" s="6">
        <v>41104019</v>
      </c>
      <c r="C430" s="8" t="s">
        <v>310</v>
      </c>
      <c r="D430" s="28">
        <v>43525</v>
      </c>
      <c r="E430" s="5" t="s">
        <v>688</v>
      </c>
      <c r="F430" s="5" t="s">
        <v>684</v>
      </c>
      <c r="G430" s="5" t="s">
        <v>682</v>
      </c>
      <c r="H430" s="42">
        <v>106349.27617910449</v>
      </c>
      <c r="I430" s="25">
        <f t="shared" si="6"/>
        <v>106349.27617910449</v>
      </c>
      <c r="J430" s="30" t="s">
        <v>686</v>
      </c>
      <c r="K430" s="30" t="s">
        <v>687</v>
      </c>
      <c r="L430" s="2" t="s">
        <v>696</v>
      </c>
    </row>
    <row r="431" spans="2:12" ht="15.75" x14ac:dyDescent="0.25">
      <c r="B431" s="6">
        <v>42142402</v>
      </c>
      <c r="C431" s="8" t="s">
        <v>311</v>
      </c>
      <c r="D431" s="28">
        <v>43525</v>
      </c>
      <c r="E431" s="5" t="s">
        <v>688</v>
      </c>
      <c r="F431" s="5" t="s">
        <v>684</v>
      </c>
      <c r="G431" s="5" t="s">
        <v>682</v>
      </c>
      <c r="H431" s="42">
        <v>90031.525939104482</v>
      </c>
      <c r="I431" s="25">
        <f t="shared" si="6"/>
        <v>90031.525939104482</v>
      </c>
      <c r="J431" s="30" t="s">
        <v>686</v>
      </c>
      <c r="K431" s="30" t="s">
        <v>687</v>
      </c>
      <c r="L431" s="2" t="s">
        <v>696</v>
      </c>
    </row>
    <row r="432" spans="2:12" ht="15.75" x14ac:dyDescent="0.25">
      <c r="B432" s="6">
        <v>42142402</v>
      </c>
      <c r="C432" s="8" t="s">
        <v>312</v>
      </c>
      <c r="D432" s="28">
        <v>43525</v>
      </c>
      <c r="E432" s="5" t="s">
        <v>688</v>
      </c>
      <c r="F432" s="5" t="s">
        <v>684</v>
      </c>
      <c r="G432" s="5" t="s">
        <v>682</v>
      </c>
      <c r="H432" s="42">
        <v>84246.141763104475</v>
      </c>
      <c r="I432" s="25">
        <f t="shared" si="6"/>
        <v>84246.141763104475</v>
      </c>
      <c r="J432" s="30" t="s">
        <v>686</v>
      </c>
      <c r="K432" s="30" t="s">
        <v>687</v>
      </c>
      <c r="L432" s="2" t="s">
        <v>696</v>
      </c>
    </row>
    <row r="433" spans="2:12" ht="15.75" x14ac:dyDescent="0.25">
      <c r="B433" s="6">
        <v>42142402</v>
      </c>
      <c r="C433" s="8" t="s">
        <v>313</v>
      </c>
      <c r="D433" s="28">
        <v>43525</v>
      </c>
      <c r="E433" s="5" t="s">
        <v>688</v>
      </c>
      <c r="F433" s="5" t="s">
        <v>684</v>
      </c>
      <c r="G433" s="5" t="s">
        <v>682</v>
      </c>
      <c r="H433" s="42">
        <v>83858.535379104476</v>
      </c>
      <c r="I433" s="25">
        <f t="shared" si="6"/>
        <v>83858.535379104476</v>
      </c>
      <c r="J433" s="30" t="s">
        <v>686</v>
      </c>
      <c r="K433" s="30" t="s">
        <v>687</v>
      </c>
      <c r="L433" s="2" t="s">
        <v>696</v>
      </c>
    </row>
    <row r="434" spans="2:12" ht="15.75" x14ac:dyDescent="0.25">
      <c r="B434" s="6">
        <v>42142402</v>
      </c>
      <c r="C434" s="8" t="s">
        <v>314</v>
      </c>
      <c r="D434" s="28">
        <v>43525</v>
      </c>
      <c r="E434" s="5" t="s">
        <v>688</v>
      </c>
      <c r="F434" s="5" t="s">
        <v>684</v>
      </c>
      <c r="G434" s="5" t="s">
        <v>682</v>
      </c>
      <c r="H434" s="42">
        <v>87260.858083104482</v>
      </c>
      <c r="I434" s="25">
        <f t="shared" si="6"/>
        <v>87260.858083104482</v>
      </c>
      <c r="J434" s="30" t="s">
        <v>686</v>
      </c>
      <c r="K434" s="30" t="s">
        <v>687</v>
      </c>
      <c r="L434" s="2" t="s">
        <v>696</v>
      </c>
    </row>
    <row r="435" spans="2:12" ht="15.75" x14ac:dyDescent="0.25">
      <c r="B435" s="6">
        <v>42142402</v>
      </c>
      <c r="C435" s="8" t="s">
        <v>315</v>
      </c>
      <c r="D435" s="28">
        <v>43525</v>
      </c>
      <c r="E435" s="5" t="s">
        <v>688</v>
      </c>
      <c r="F435" s="5" t="s">
        <v>684</v>
      </c>
      <c r="G435" s="5" t="s">
        <v>682</v>
      </c>
      <c r="H435" s="42">
        <v>87275.213875104484</v>
      </c>
      <c r="I435" s="25">
        <f t="shared" si="6"/>
        <v>87275.213875104484</v>
      </c>
      <c r="J435" s="30" t="s">
        <v>686</v>
      </c>
      <c r="K435" s="30" t="s">
        <v>687</v>
      </c>
      <c r="L435" s="2" t="s">
        <v>696</v>
      </c>
    </row>
    <row r="436" spans="2:12" ht="15.75" x14ac:dyDescent="0.25">
      <c r="B436" s="6">
        <v>42142402</v>
      </c>
      <c r="C436" s="8" t="s">
        <v>316</v>
      </c>
      <c r="D436" s="28">
        <v>43525</v>
      </c>
      <c r="E436" s="5" t="s">
        <v>688</v>
      </c>
      <c r="F436" s="5" t="s">
        <v>684</v>
      </c>
      <c r="G436" s="5" t="s">
        <v>682</v>
      </c>
      <c r="H436" s="42">
        <v>87275.213875104484</v>
      </c>
      <c r="I436" s="25">
        <f t="shared" si="6"/>
        <v>87275.213875104484</v>
      </c>
      <c r="J436" s="30" t="s">
        <v>686</v>
      </c>
      <c r="K436" s="30" t="s">
        <v>687</v>
      </c>
      <c r="L436" s="2" t="s">
        <v>696</v>
      </c>
    </row>
    <row r="437" spans="2:12" ht="15.75" x14ac:dyDescent="0.25">
      <c r="B437" s="6">
        <v>42142402</v>
      </c>
      <c r="C437" s="8" t="s">
        <v>317</v>
      </c>
      <c r="D437" s="28">
        <v>43525</v>
      </c>
      <c r="E437" s="5" t="s">
        <v>688</v>
      </c>
      <c r="F437" s="5" t="s">
        <v>684</v>
      </c>
      <c r="G437" s="5" t="s">
        <v>682</v>
      </c>
      <c r="H437" s="42">
        <v>87275.213875104484</v>
      </c>
      <c r="I437" s="25">
        <f t="shared" si="6"/>
        <v>87275.213875104484</v>
      </c>
      <c r="J437" s="30" t="s">
        <v>686</v>
      </c>
      <c r="K437" s="30" t="s">
        <v>687</v>
      </c>
      <c r="L437" s="2" t="s">
        <v>696</v>
      </c>
    </row>
    <row r="438" spans="2:12" ht="15.75" x14ac:dyDescent="0.25">
      <c r="B438" s="6">
        <v>42142402</v>
      </c>
      <c r="C438" s="8" t="s">
        <v>318</v>
      </c>
      <c r="D438" s="28">
        <v>43525</v>
      </c>
      <c r="E438" s="5" t="s">
        <v>688</v>
      </c>
      <c r="F438" s="5" t="s">
        <v>684</v>
      </c>
      <c r="G438" s="5" t="s">
        <v>682</v>
      </c>
      <c r="H438" s="42">
        <v>87275.213875104484</v>
      </c>
      <c r="I438" s="25">
        <f t="shared" si="6"/>
        <v>87275.213875104484</v>
      </c>
      <c r="J438" s="30" t="s">
        <v>686</v>
      </c>
      <c r="K438" s="30" t="s">
        <v>687</v>
      </c>
      <c r="L438" s="2" t="s">
        <v>696</v>
      </c>
    </row>
    <row r="439" spans="2:12" ht="15.75" x14ac:dyDescent="0.25">
      <c r="B439" s="6">
        <v>42142402</v>
      </c>
      <c r="C439" s="8" t="s">
        <v>319</v>
      </c>
      <c r="D439" s="28">
        <v>43525</v>
      </c>
      <c r="E439" s="5" t="s">
        <v>688</v>
      </c>
      <c r="F439" s="5" t="s">
        <v>684</v>
      </c>
      <c r="G439" s="5" t="s">
        <v>682</v>
      </c>
      <c r="H439" s="42">
        <v>87275.213875104484</v>
      </c>
      <c r="I439" s="25">
        <f t="shared" si="6"/>
        <v>87275.213875104484</v>
      </c>
      <c r="J439" s="30" t="s">
        <v>686</v>
      </c>
      <c r="K439" s="30" t="s">
        <v>687</v>
      </c>
      <c r="L439" s="2" t="s">
        <v>696</v>
      </c>
    </row>
    <row r="440" spans="2:12" ht="15.75" x14ac:dyDescent="0.25">
      <c r="B440" s="6">
        <v>42271709</v>
      </c>
      <c r="C440" s="8" t="s">
        <v>320</v>
      </c>
      <c r="D440" s="28">
        <v>43525</v>
      </c>
      <c r="E440" s="5" t="s">
        <v>688</v>
      </c>
      <c r="F440" s="5" t="s">
        <v>684</v>
      </c>
      <c r="G440" s="5" t="s">
        <v>682</v>
      </c>
      <c r="H440" s="42">
        <v>214496.2425791045</v>
      </c>
      <c r="I440" s="25">
        <f t="shared" si="6"/>
        <v>214496.2425791045</v>
      </c>
      <c r="J440" s="30" t="s">
        <v>686</v>
      </c>
      <c r="K440" s="30" t="s">
        <v>687</v>
      </c>
      <c r="L440" s="2" t="s">
        <v>696</v>
      </c>
    </row>
    <row r="441" spans="2:12" ht="15.75" x14ac:dyDescent="0.25">
      <c r="B441" s="6">
        <v>42271709</v>
      </c>
      <c r="C441" s="8" t="s">
        <v>321</v>
      </c>
      <c r="D441" s="28">
        <v>43525</v>
      </c>
      <c r="E441" s="5" t="s">
        <v>688</v>
      </c>
      <c r="F441" s="5" t="s">
        <v>684</v>
      </c>
      <c r="G441" s="5" t="s">
        <v>682</v>
      </c>
      <c r="H441" s="42">
        <v>175663.82521910447</v>
      </c>
      <c r="I441" s="25">
        <f t="shared" si="6"/>
        <v>175663.82521910447</v>
      </c>
      <c r="J441" s="30" t="s">
        <v>686</v>
      </c>
      <c r="K441" s="30" t="s">
        <v>687</v>
      </c>
      <c r="L441" s="2" t="s">
        <v>696</v>
      </c>
    </row>
    <row r="442" spans="2:12" ht="15.75" x14ac:dyDescent="0.25">
      <c r="B442" s="6">
        <v>42271709</v>
      </c>
      <c r="C442" s="8" t="s">
        <v>322</v>
      </c>
      <c r="D442" s="28">
        <v>43525</v>
      </c>
      <c r="E442" s="5" t="s">
        <v>688</v>
      </c>
      <c r="F442" s="5" t="s">
        <v>684</v>
      </c>
      <c r="G442" s="5" t="s">
        <v>682</v>
      </c>
      <c r="H442" s="42">
        <v>226937.9289791045</v>
      </c>
      <c r="I442" s="25">
        <f t="shared" si="6"/>
        <v>226937.9289791045</v>
      </c>
      <c r="J442" s="30" t="s">
        <v>686</v>
      </c>
      <c r="K442" s="30" t="s">
        <v>687</v>
      </c>
      <c r="L442" s="2" t="s">
        <v>696</v>
      </c>
    </row>
    <row r="443" spans="2:12" ht="15.75" x14ac:dyDescent="0.25">
      <c r="B443" s="6">
        <v>42143103</v>
      </c>
      <c r="C443" s="8" t="s">
        <v>323</v>
      </c>
      <c r="D443" s="28">
        <v>43525</v>
      </c>
      <c r="E443" s="5" t="s">
        <v>688</v>
      </c>
      <c r="F443" s="5" t="s">
        <v>684</v>
      </c>
      <c r="G443" s="5" t="s">
        <v>682</v>
      </c>
      <c r="H443" s="42">
        <v>292017.51937910449</v>
      </c>
      <c r="I443" s="25">
        <f t="shared" si="6"/>
        <v>292017.51937910449</v>
      </c>
      <c r="J443" s="30" t="s">
        <v>686</v>
      </c>
      <c r="K443" s="30" t="s">
        <v>687</v>
      </c>
      <c r="L443" s="2" t="s">
        <v>696</v>
      </c>
    </row>
    <row r="444" spans="2:12" ht="15.75" x14ac:dyDescent="0.25">
      <c r="B444" s="6">
        <v>42142500</v>
      </c>
      <c r="C444" s="8" t="s">
        <v>324</v>
      </c>
      <c r="D444" s="28">
        <v>43525</v>
      </c>
      <c r="E444" s="5" t="s">
        <v>688</v>
      </c>
      <c r="F444" s="5" t="s">
        <v>684</v>
      </c>
      <c r="G444" s="5" t="s">
        <v>682</v>
      </c>
      <c r="H444" s="42">
        <v>219281.50657910452</v>
      </c>
      <c r="I444" s="25">
        <f t="shared" si="6"/>
        <v>219281.50657910452</v>
      </c>
      <c r="J444" s="30" t="s">
        <v>686</v>
      </c>
      <c r="K444" s="30" t="s">
        <v>687</v>
      </c>
      <c r="L444" s="2" t="s">
        <v>696</v>
      </c>
    </row>
    <row r="445" spans="2:12" ht="15.75" x14ac:dyDescent="0.25">
      <c r="B445" s="6">
        <v>42142500</v>
      </c>
      <c r="C445" s="8" t="s">
        <v>325</v>
      </c>
      <c r="D445" s="28">
        <v>43525</v>
      </c>
      <c r="E445" s="5" t="s">
        <v>688</v>
      </c>
      <c r="F445" s="5" t="s">
        <v>684</v>
      </c>
      <c r="G445" s="5" t="s">
        <v>682</v>
      </c>
      <c r="H445" s="42">
        <v>180999.3945791045</v>
      </c>
      <c r="I445" s="25">
        <f t="shared" si="6"/>
        <v>180999.3945791045</v>
      </c>
      <c r="J445" s="30" t="s">
        <v>686</v>
      </c>
      <c r="K445" s="30" t="s">
        <v>687</v>
      </c>
      <c r="L445" s="2" t="s">
        <v>696</v>
      </c>
    </row>
    <row r="446" spans="2:12" ht="15.75" x14ac:dyDescent="0.25">
      <c r="B446" s="6">
        <v>42142500</v>
      </c>
      <c r="C446" s="8" t="s">
        <v>326</v>
      </c>
      <c r="D446" s="28">
        <v>43525</v>
      </c>
      <c r="E446" s="5" t="s">
        <v>688</v>
      </c>
      <c r="F446" s="5" t="s">
        <v>684</v>
      </c>
      <c r="G446" s="5" t="s">
        <v>682</v>
      </c>
      <c r="H446" s="42">
        <v>885629.51857910433</v>
      </c>
      <c r="I446" s="25">
        <f t="shared" si="6"/>
        <v>885629.51857910433</v>
      </c>
      <c r="J446" s="30" t="s">
        <v>686</v>
      </c>
      <c r="K446" s="30" t="s">
        <v>687</v>
      </c>
      <c r="L446" s="2" t="s">
        <v>696</v>
      </c>
    </row>
    <row r="447" spans="2:12" ht="15.75" x14ac:dyDescent="0.25">
      <c r="B447" s="6">
        <v>42142500</v>
      </c>
      <c r="C447" s="8" t="s">
        <v>327</v>
      </c>
      <c r="D447" s="28">
        <v>43525</v>
      </c>
      <c r="E447" s="5" t="s">
        <v>688</v>
      </c>
      <c r="F447" s="5" t="s">
        <v>684</v>
      </c>
      <c r="G447" s="5" t="s">
        <v>682</v>
      </c>
      <c r="H447" s="42">
        <v>885629.51857910433</v>
      </c>
      <c r="I447" s="25">
        <f t="shared" si="6"/>
        <v>885629.51857910433</v>
      </c>
      <c r="J447" s="30" t="s">
        <v>686</v>
      </c>
      <c r="K447" s="30" t="s">
        <v>687</v>
      </c>
      <c r="L447" s="2" t="s">
        <v>696</v>
      </c>
    </row>
    <row r="448" spans="2:12" ht="15.75" x14ac:dyDescent="0.25">
      <c r="B448" s="6">
        <v>42142500</v>
      </c>
      <c r="C448" s="8" t="s">
        <v>328</v>
      </c>
      <c r="D448" s="28">
        <v>43525</v>
      </c>
      <c r="E448" s="5" t="s">
        <v>688</v>
      </c>
      <c r="F448" s="5" t="s">
        <v>684</v>
      </c>
      <c r="G448" s="5" t="s">
        <v>682</v>
      </c>
      <c r="H448" s="42">
        <v>613108.73377910443</v>
      </c>
      <c r="I448" s="25">
        <f t="shared" si="6"/>
        <v>613108.73377910443</v>
      </c>
      <c r="J448" s="30" t="s">
        <v>686</v>
      </c>
      <c r="K448" s="30" t="s">
        <v>687</v>
      </c>
      <c r="L448" s="2" t="s">
        <v>696</v>
      </c>
    </row>
    <row r="449" spans="2:12" ht="15.75" x14ac:dyDescent="0.25">
      <c r="B449" s="6">
        <v>42142500</v>
      </c>
      <c r="C449" s="8" t="s">
        <v>329</v>
      </c>
      <c r="D449" s="28">
        <v>43525</v>
      </c>
      <c r="E449" s="5" t="s">
        <v>688</v>
      </c>
      <c r="F449" s="5" t="s">
        <v>684</v>
      </c>
      <c r="G449" s="5" t="s">
        <v>682</v>
      </c>
      <c r="H449" s="42">
        <v>599709.99457910447</v>
      </c>
      <c r="I449" s="25">
        <f t="shared" si="6"/>
        <v>599709.99457910447</v>
      </c>
      <c r="J449" s="30" t="s">
        <v>686</v>
      </c>
      <c r="K449" s="30" t="s">
        <v>687</v>
      </c>
      <c r="L449" s="2" t="s">
        <v>696</v>
      </c>
    </row>
    <row r="450" spans="2:12" ht="15.75" x14ac:dyDescent="0.25">
      <c r="B450" s="6">
        <v>42281900</v>
      </c>
      <c r="C450" s="8" t="s">
        <v>330</v>
      </c>
      <c r="D450" s="28">
        <v>43525</v>
      </c>
      <c r="E450" s="5" t="s">
        <v>688</v>
      </c>
      <c r="F450" s="5" t="s">
        <v>684</v>
      </c>
      <c r="G450" s="5" t="s">
        <v>682</v>
      </c>
      <c r="H450" s="42">
        <v>179085.28897910449</v>
      </c>
      <c r="I450" s="25">
        <f t="shared" si="6"/>
        <v>179085.28897910449</v>
      </c>
      <c r="J450" s="30" t="s">
        <v>686</v>
      </c>
      <c r="K450" s="30" t="s">
        <v>687</v>
      </c>
      <c r="L450" s="2" t="s">
        <v>696</v>
      </c>
    </row>
    <row r="451" spans="2:12" ht="15.75" x14ac:dyDescent="0.25">
      <c r="B451" s="6">
        <v>42311700</v>
      </c>
      <c r="C451" s="8" t="s">
        <v>331</v>
      </c>
      <c r="D451" s="28">
        <v>43525</v>
      </c>
      <c r="E451" s="5" t="s">
        <v>688</v>
      </c>
      <c r="F451" s="5" t="s">
        <v>684</v>
      </c>
      <c r="G451" s="5" t="s">
        <v>682</v>
      </c>
      <c r="H451" s="42">
        <v>607844.9433791046</v>
      </c>
      <c r="I451" s="25">
        <f t="shared" si="6"/>
        <v>607844.9433791046</v>
      </c>
      <c r="J451" s="30" t="s">
        <v>686</v>
      </c>
      <c r="K451" s="30" t="s">
        <v>687</v>
      </c>
      <c r="L451" s="2" t="s">
        <v>696</v>
      </c>
    </row>
    <row r="452" spans="2:12" ht="15.75" x14ac:dyDescent="0.25">
      <c r="B452" s="6">
        <v>42291800</v>
      </c>
      <c r="C452" s="8" t="s">
        <v>332</v>
      </c>
      <c r="D452" s="28">
        <v>43525</v>
      </c>
      <c r="E452" s="5" t="s">
        <v>688</v>
      </c>
      <c r="F452" s="5" t="s">
        <v>684</v>
      </c>
      <c r="G452" s="5" t="s">
        <v>682</v>
      </c>
      <c r="H452" s="42">
        <v>83906.388019104488</v>
      </c>
      <c r="I452" s="25">
        <f t="shared" si="6"/>
        <v>83906.388019104488</v>
      </c>
      <c r="J452" s="30" t="s">
        <v>686</v>
      </c>
      <c r="K452" s="30" t="s">
        <v>687</v>
      </c>
      <c r="L452" s="2" t="s">
        <v>696</v>
      </c>
    </row>
    <row r="453" spans="2:12" ht="15.75" x14ac:dyDescent="0.25">
      <c r="B453" s="6">
        <v>42241803</v>
      </c>
      <c r="C453" s="8" t="s">
        <v>333</v>
      </c>
      <c r="D453" s="28">
        <v>43525</v>
      </c>
      <c r="E453" s="5" t="s">
        <v>688</v>
      </c>
      <c r="F453" s="5" t="s">
        <v>684</v>
      </c>
      <c r="G453" s="5" t="s">
        <v>682</v>
      </c>
      <c r="H453" s="42">
        <v>324920.9946431045</v>
      </c>
      <c r="I453" s="25">
        <f t="shared" si="6"/>
        <v>324920.9946431045</v>
      </c>
      <c r="J453" s="30" t="s">
        <v>686</v>
      </c>
      <c r="K453" s="30" t="s">
        <v>687</v>
      </c>
      <c r="L453" s="2" t="s">
        <v>696</v>
      </c>
    </row>
    <row r="454" spans="2:12" ht="15.75" x14ac:dyDescent="0.25">
      <c r="B454" s="6">
        <v>42241803</v>
      </c>
      <c r="C454" s="8" t="s">
        <v>334</v>
      </c>
      <c r="D454" s="28">
        <v>43525</v>
      </c>
      <c r="E454" s="5" t="s">
        <v>688</v>
      </c>
      <c r="F454" s="5" t="s">
        <v>684</v>
      </c>
      <c r="G454" s="5" t="s">
        <v>682</v>
      </c>
      <c r="H454" s="42">
        <v>253735.40737910446</v>
      </c>
      <c r="I454" s="25">
        <f t="shared" si="6"/>
        <v>253735.40737910446</v>
      </c>
      <c r="J454" s="30" t="s">
        <v>686</v>
      </c>
      <c r="K454" s="30" t="s">
        <v>687</v>
      </c>
      <c r="L454" s="2" t="s">
        <v>696</v>
      </c>
    </row>
    <row r="455" spans="2:12" ht="15.75" x14ac:dyDescent="0.25">
      <c r="B455" s="6">
        <v>42281604</v>
      </c>
      <c r="C455" s="8" t="s">
        <v>335</v>
      </c>
      <c r="D455" s="28">
        <v>43525</v>
      </c>
      <c r="E455" s="5" t="s">
        <v>688</v>
      </c>
      <c r="F455" s="5" t="s">
        <v>684</v>
      </c>
      <c r="G455" s="5" t="s">
        <v>682</v>
      </c>
      <c r="H455" s="42">
        <v>310751.82793910446</v>
      </c>
      <c r="I455" s="25">
        <f t="shared" si="6"/>
        <v>310751.82793910446</v>
      </c>
      <c r="J455" s="30" t="s">
        <v>686</v>
      </c>
      <c r="K455" s="30" t="s">
        <v>687</v>
      </c>
      <c r="L455" s="2" t="s">
        <v>696</v>
      </c>
    </row>
    <row r="456" spans="2:12" ht="15.75" x14ac:dyDescent="0.25">
      <c r="B456" s="6">
        <v>42143103</v>
      </c>
      <c r="C456" s="8" t="s">
        <v>336</v>
      </c>
      <c r="D456" s="28">
        <v>43525</v>
      </c>
      <c r="E456" s="5" t="s">
        <v>688</v>
      </c>
      <c r="F456" s="5" t="s">
        <v>684</v>
      </c>
      <c r="G456" s="5" t="s">
        <v>682</v>
      </c>
      <c r="H456" s="42">
        <v>140836.6738271045</v>
      </c>
      <c r="I456" s="25">
        <f t="shared" si="6"/>
        <v>140836.6738271045</v>
      </c>
      <c r="J456" s="30" t="s">
        <v>686</v>
      </c>
      <c r="K456" s="30" t="s">
        <v>687</v>
      </c>
      <c r="L456" s="2" t="s">
        <v>696</v>
      </c>
    </row>
    <row r="457" spans="2:12" ht="15.75" x14ac:dyDescent="0.25">
      <c r="B457" s="6">
        <v>42181708</v>
      </c>
      <c r="C457" s="8" t="s">
        <v>337</v>
      </c>
      <c r="D457" s="28">
        <v>43525</v>
      </c>
      <c r="E457" s="5" t="s">
        <v>688</v>
      </c>
      <c r="F457" s="5" t="s">
        <v>684</v>
      </c>
      <c r="G457" s="5" t="s">
        <v>682</v>
      </c>
      <c r="H457" s="42">
        <v>100606.95937910449</v>
      </c>
      <c r="I457" s="25">
        <f t="shared" si="6"/>
        <v>100606.95937910449</v>
      </c>
      <c r="J457" s="30" t="s">
        <v>686</v>
      </c>
      <c r="K457" s="30" t="s">
        <v>687</v>
      </c>
      <c r="L457" s="2" t="s">
        <v>696</v>
      </c>
    </row>
    <row r="458" spans="2:12" ht="15.75" x14ac:dyDescent="0.25">
      <c r="B458" s="6">
        <v>42181708</v>
      </c>
      <c r="C458" s="8" t="s">
        <v>338</v>
      </c>
      <c r="D458" s="28">
        <v>43525</v>
      </c>
      <c r="E458" s="5" t="s">
        <v>688</v>
      </c>
      <c r="F458" s="5" t="s">
        <v>684</v>
      </c>
      <c r="G458" s="5" t="s">
        <v>682</v>
      </c>
      <c r="H458" s="42">
        <v>100606.95937910449</v>
      </c>
      <c r="I458" s="25">
        <f t="shared" si="6"/>
        <v>100606.95937910449</v>
      </c>
      <c r="J458" s="30" t="s">
        <v>686</v>
      </c>
      <c r="K458" s="30" t="s">
        <v>687</v>
      </c>
      <c r="L458" s="2" t="s">
        <v>696</v>
      </c>
    </row>
    <row r="459" spans="2:12" ht="15.75" x14ac:dyDescent="0.25">
      <c r="B459" s="6">
        <v>42142704</v>
      </c>
      <c r="C459" s="8" t="s">
        <v>339</v>
      </c>
      <c r="D459" s="28">
        <v>43525</v>
      </c>
      <c r="E459" s="5" t="s">
        <v>688</v>
      </c>
      <c r="F459" s="5" t="s">
        <v>684</v>
      </c>
      <c r="G459" s="5" t="s">
        <v>682</v>
      </c>
      <c r="H459" s="42">
        <v>565983.45390710444</v>
      </c>
      <c r="I459" s="25">
        <f t="shared" si="6"/>
        <v>565983.45390710444</v>
      </c>
      <c r="J459" s="30" t="s">
        <v>686</v>
      </c>
      <c r="K459" s="30" t="s">
        <v>687</v>
      </c>
      <c r="L459" s="2" t="s">
        <v>696</v>
      </c>
    </row>
    <row r="460" spans="2:12" ht="15.75" x14ac:dyDescent="0.25">
      <c r="B460" s="6">
        <v>42221902</v>
      </c>
      <c r="C460" s="8" t="s">
        <v>340</v>
      </c>
      <c r="D460" s="28">
        <v>43525</v>
      </c>
      <c r="E460" s="5" t="s">
        <v>688</v>
      </c>
      <c r="F460" s="5" t="s">
        <v>684</v>
      </c>
      <c r="G460" s="5" t="s">
        <v>682</v>
      </c>
      <c r="H460" s="42">
        <v>2839333.1781791039</v>
      </c>
      <c r="I460" s="25">
        <f t="shared" si="6"/>
        <v>2839333.1781791039</v>
      </c>
      <c r="J460" s="30" t="s">
        <v>686</v>
      </c>
      <c r="K460" s="30" t="s">
        <v>687</v>
      </c>
      <c r="L460" s="2" t="s">
        <v>696</v>
      </c>
    </row>
    <row r="461" spans="2:12" ht="15.75" x14ac:dyDescent="0.25">
      <c r="B461" s="6">
        <v>42222200</v>
      </c>
      <c r="C461" s="8" t="s">
        <v>341</v>
      </c>
      <c r="D461" s="28">
        <v>43525</v>
      </c>
      <c r="E461" s="5" t="s">
        <v>688</v>
      </c>
      <c r="F461" s="5" t="s">
        <v>684</v>
      </c>
      <c r="G461" s="5" t="s">
        <v>682</v>
      </c>
      <c r="H461" s="42">
        <v>4785739.3101791032</v>
      </c>
      <c r="I461" s="25">
        <f t="shared" si="6"/>
        <v>4785739.3101791032</v>
      </c>
      <c r="J461" s="30" t="s">
        <v>686</v>
      </c>
      <c r="K461" s="30" t="s">
        <v>687</v>
      </c>
      <c r="L461" s="2" t="s">
        <v>696</v>
      </c>
    </row>
    <row r="462" spans="2:12" ht="15.75" x14ac:dyDescent="0.25">
      <c r="B462" s="6">
        <v>42222200</v>
      </c>
      <c r="C462" s="8" t="s">
        <v>342</v>
      </c>
      <c r="D462" s="28">
        <v>43525</v>
      </c>
      <c r="E462" s="5" t="s">
        <v>688</v>
      </c>
      <c r="F462" s="5" t="s">
        <v>684</v>
      </c>
      <c r="G462" s="5" t="s">
        <v>682</v>
      </c>
      <c r="H462" s="42">
        <v>3079194.5361791044</v>
      </c>
      <c r="I462" s="25">
        <f t="shared" si="6"/>
        <v>3079194.5361791044</v>
      </c>
      <c r="J462" s="30" t="s">
        <v>686</v>
      </c>
      <c r="K462" s="30" t="s">
        <v>687</v>
      </c>
      <c r="L462" s="2" t="s">
        <v>696</v>
      </c>
    </row>
    <row r="463" spans="2:12" ht="15.75" x14ac:dyDescent="0.25">
      <c r="B463" s="6">
        <v>42271708</v>
      </c>
      <c r="C463" s="8" t="s">
        <v>343</v>
      </c>
      <c r="D463" s="28">
        <v>43525</v>
      </c>
      <c r="E463" s="5" t="s">
        <v>688</v>
      </c>
      <c r="F463" s="5" t="s">
        <v>684</v>
      </c>
      <c r="G463" s="5" t="s">
        <v>682</v>
      </c>
      <c r="H463" s="42">
        <v>1336592.797939104</v>
      </c>
      <c r="I463" s="25">
        <f t="shared" si="6"/>
        <v>1336592.797939104</v>
      </c>
      <c r="J463" s="30" t="s">
        <v>686</v>
      </c>
      <c r="K463" s="30" t="s">
        <v>687</v>
      </c>
      <c r="L463" s="2" t="s">
        <v>696</v>
      </c>
    </row>
    <row r="464" spans="2:12" ht="15.75" x14ac:dyDescent="0.25">
      <c r="B464" s="6">
        <v>42271708</v>
      </c>
      <c r="C464" s="8" t="s">
        <v>344</v>
      </c>
      <c r="D464" s="28">
        <v>43525</v>
      </c>
      <c r="E464" s="5" t="s">
        <v>688</v>
      </c>
      <c r="F464" s="5" t="s">
        <v>684</v>
      </c>
      <c r="G464" s="5" t="s">
        <v>682</v>
      </c>
      <c r="H464" s="42">
        <v>1336592.797939104</v>
      </c>
      <c r="I464" s="25">
        <f t="shared" si="6"/>
        <v>1336592.797939104</v>
      </c>
      <c r="J464" s="30" t="s">
        <v>686</v>
      </c>
      <c r="K464" s="30" t="s">
        <v>687</v>
      </c>
      <c r="L464" s="2" t="s">
        <v>696</v>
      </c>
    </row>
    <row r="465" spans="2:12" ht="15.75" x14ac:dyDescent="0.25">
      <c r="B465" s="6">
        <v>42271708</v>
      </c>
      <c r="C465" s="8" t="s">
        <v>345</v>
      </c>
      <c r="D465" s="28">
        <v>43525</v>
      </c>
      <c r="E465" s="5" t="s">
        <v>688</v>
      </c>
      <c r="F465" s="5" t="s">
        <v>684</v>
      </c>
      <c r="G465" s="5" t="s">
        <v>682</v>
      </c>
      <c r="H465" s="42">
        <v>240336.66817910445</v>
      </c>
      <c r="I465" s="25">
        <f t="shared" si="6"/>
        <v>240336.66817910445</v>
      </c>
      <c r="J465" s="30" t="s">
        <v>686</v>
      </c>
      <c r="K465" s="30" t="s">
        <v>687</v>
      </c>
      <c r="L465" s="2" t="s">
        <v>696</v>
      </c>
    </row>
    <row r="466" spans="2:12" ht="15.75" x14ac:dyDescent="0.25">
      <c r="B466" s="6">
        <v>42271708</v>
      </c>
      <c r="C466" s="8" t="s">
        <v>346</v>
      </c>
      <c r="D466" s="28">
        <v>43525</v>
      </c>
      <c r="E466" s="5" t="s">
        <v>688</v>
      </c>
      <c r="F466" s="5" t="s">
        <v>684</v>
      </c>
      <c r="G466" s="5" t="s">
        <v>682</v>
      </c>
      <c r="H466" s="42">
        <v>240336.66817910445</v>
      </c>
      <c r="I466" s="25">
        <f t="shared" si="6"/>
        <v>240336.66817910445</v>
      </c>
      <c r="J466" s="30" t="s">
        <v>686</v>
      </c>
      <c r="K466" s="30" t="s">
        <v>687</v>
      </c>
      <c r="L466" s="2" t="s">
        <v>696</v>
      </c>
    </row>
    <row r="467" spans="2:12" ht="15.75" x14ac:dyDescent="0.25">
      <c r="B467" s="6">
        <v>42311700</v>
      </c>
      <c r="C467" s="8" t="s">
        <v>347</v>
      </c>
      <c r="D467" s="28">
        <v>43525</v>
      </c>
      <c r="E467" s="5" t="s">
        <v>688</v>
      </c>
      <c r="F467" s="5" t="s">
        <v>684</v>
      </c>
      <c r="G467" s="5" t="s">
        <v>682</v>
      </c>
      <c r="H467" s="42">
        <v>2188178.3793791044</v>
      </c>
      <c r="I467" s="25">
        <f t="shared" si="6"/>
        <v>2188178.3793791044</v>
      </c>
      <c r="J467" s="30" t="s">
        <v>686</v>
      </c>
      <c r="K467" s="30" t="s">
        <v>687</v>
      </c>
      <c r="L467" s="2" t="s">
        <v>696</v>
      </c>
    </row>
    <row r="468" spans="2:12" ht="15.75" x14ac:dyDescent="0.25">
      <c r="B468" s="6">
        <v>42182013</v>
      </c>
      <c r="C468" s="8" t="s">
        <v>348</v>
      </c>
      <c r="D468" s="28">
        <v>43525</v>
      </c>
      <c r="E468" s="5" t="s">
        <v>688</v>
      </c>
      <c r="F468" s="5" t="s">
        <v>684</v>
      </c>
      <c r="G468" s="5" t="s">
        <v>682</v>
      </c>
      <c r="H468" s="42">
        <v>115871.95153910448</v>
      </c>
      <c r="I468" s="25">
        <f t="shared" si="6"/>
        <v>115871.95153910448</v>
      </c>
      <c r="J468" s="30" t="s">
        <v>686</v>
      </c>
      <c r="K468" s="30" t="s">
        <v>687</v>
      </c>
      <c r="L468" s="2" t="s">
        <v>696</v>
      </c>
    </row>
    <row r="469" spans="2:12" ht="15.75" x14ac:dyDescent="0.25">
      <c r="B469" s="6">
        <v>41116111</v>
      </c>
      <c r="C469" s="8" t="s">
        <v>349</v>
      </c>
      <c r="D469" s="28">
        <v>43525</v>
      </c>
      <c r="E469" s="5" t="s">
        <v>688</v>
      </c>
      <c r="F469" s="5" t="s">
        <v>684</v>
      </c>
      <c r="G469" s="5" t="s">
        <v>682</v>
      </c>
      <c r="H469" s="42">
        <v>172699.3541711045</v>
      </c>
      <c r="I469" s="25">
        <f t="shared" si="6"/>
        <v>172699.3541711045</v>
      </c>
      <c r="J469" s="30" t="s">
        <v>686</v>
      </c>
      <c r="K469" s="30" t="s">
        <v>687</v>
      </c>
      <c r="L469" s="2" t="s">
        <v>696</v>
      </c>
    </row>
    <row r="470" spans="2:12" ht="15.75" x14ac:dyDescent="0.25">
      <c r="B470" s="6">
        <v>41104019</v>
      </c>
      <c r="C470" s="8" t="s">
        <v>350</v>
      </c>
      <c r="D470" s="28">
        <v>43525</v>
      </c>
      <c r="E470" s="5" t="s">
        <v>688</v>
      </c>
      <c r="F470" s="5" t="s">
        <v>684</v>
      </c>
      <c r="G470" s="5" t="s">
        <v>682</v>
      </c>
      <c r="H470" s="42">
        <v>276226.14817910449</v>
      </c>
      <c r="I470" s="25">
        <f t="shared" si="6"/>
        <v>276226.14817910449</v>
      </c>
      <c r="J470" s="30" t="s">
        <v>686</v>
      </c>
      <c r="K470" s="30" t="s">
        <v>687</v>
      </c>
      <c r="L470" s="2" t="s">
        <v>696</v>
      </c>
    </row>
    <row r="471" spans="2:12" ht="15.75" x14ac:dyDescent="0.25">
      <c r="B471" s="6">
        <v>42311511</v>
      </c>
      <c r="C471" s="8" t="s">
        <v>351</v>
      </c>
      <c r="D471" s="28">
        <v>43525</v>
      </c>
      <c r="E471" s="5" t="s">
        <v>688</v>
      </c>
      <c r="F471" s="5" t="s">
        <v>684</v>
      </c>
      <c r="G471" s="5" t="s">
        <v>682</v>
      </c>
      <c r="H471" s="42">
        <v>2580390.5799791045</v>
      </c>
      <c r="I471" s="25">
        <f t="shared" si="6"/>
        <v>2580390.5799791045</v>
      </c>
      <c r="J471" s="30" t="s">
        <v>686</v>
      </c>
      <c r="K471" s="30" t="s">
        <v>687</v>
      </c>
      <c r="L471" s="2" t="s">
        <v>696</v>
      </c>
    </row>
    <row r="472" spans="2:12" ht="15.75" x14ac:dyDescent="0.25">
      <c r="B472" s="6">
        <v>42201708</v>
      </c>
      <c r="C472" s="8" t="s">
        <v>352</v>
      </c>
      <c r="D472" s="28">
        <v>43525</v>
      </c>
      <c r="E472" s="5" t="s">
        <v>688</v>
      </c>
      <c r="F472" s="5" t="s">
        <v>684</v>
      </c>
      <c r="G472" s="5" t="s">
        <v>682</v>
      </c>
      <c r="H472" s="42">
        <v>186827.84613110451</v>
      </c>
      <c r="I472" s="25">
        <f t="shared" si="6"/>
        <v>186827.84613110451</v>
      </c>
      <c r="J472" s="30" t="s">
        <v>686</v>
      </c>
      <c r="K472" s="30" t="s">
        <v>687</v>
      </c>
      <c r="L472" s="2" t="s">
        <v>696</v>
      </c>
    </row>
    <row r="473" spans="2:12" ht="15.75" x14ac:dyDescent="0.25">
      <c r="B473" s="6">
        <v>42281600</v>
      </c>
      <c r="C473" s="8" t="s">
        <v>353</v>
      </c>
      <c r="D473" s="28">
        <v>43525</v>
      </c>
      <c r="E473" s="5" t="s">
        <v>688</v>
      </c>
      <c r="F473" s="5" t="s">
        <v>684</v>
      </c>
      <c r="G473" s="5" t="s">
        <v>682</v>
      </c>
      <c r="H473" s="42">
        <v>426961.96417910454</v>
      </c>
      <c r="I473" s="25">
        <f t="shared" si="6"/>
        <v>426961.96417910454</v>
      </c>
      <c r="J473" s="30" t="s">
        <v>686</v>
      </c>
      <c r="K473" s="30" t="s">
        <v>687</v>
      </c>
      <c r="L473" s="2" t="s">
        <v>696</v>
      </c>
    </row>
    <row r="474" spans="2:12" ht="15.75" x14ac:dyDescent="0.25">
      <c r="B474" s="6">
        <v>42131600</v>
      </c>
      <c r="C474" s="8" t="s">
        <v>354</v>
      </c>
      <c r="D474" s="28">
        <v>43525</v>
      </c>
      <c r="E474" s="5" t="s">
        <v>688</v>
      </c>
      <c r="F474" s="5" t="s">
        <v>684</v>
      </c>
      <c r="G474" s="5" t="s">
        <v>682</v>
      </c>
      <c r="H474" s="42">
        <v>85868.346259104481</v>
      </c>
      <c r="I474" s="25">
        <f t="shared" si="6"/>
        <v>85868.346259104481</v>
      </c>
      <c r="J474" s="30" t="s">
        <v>686</v>
      </c>
      <c r="K474" s="30" t="s">
        <v>687</v>
      </c>
      <c r="L474" s="2" t="s">
        <v>696</v>
      </c>
    </row>
    <row r="475" spans="2:12" ht="15.75" x14ac:dyDescent="0.25">
      <c r="B475" s="6">
        <v>42132205</v>
      </c>
      <c r="C475" s="8" t="s">
        <v>355</v>
      </c>
      <c r="D475" s="28">
        <v>43525</v>
      </c>
      <c r="E475" s="5" t="s">
        <v>688</v>
      </c>
      <c r="F475" s="5" t="s">
        <v>684</v>
      </c>
      <c r="G475" s="5" t="s">
        <v>682</v>
      </c>
      <c r="H475" s="42">
        <v>521470.92817910452</v>
      </c>
      <c r="I475" s="25">
        <f t="shared" si="6"/>
        <v>521470.92817910452</v>
      </c>
      <c r="J475" s="30" t="s">
        <v>686</v>
      </c>
      <c r="K475" s="30" t="s">
        <v>687</v>
      </c>
      <c r="L475" s="2" t="s">
        <v>696</v>
      </c>
    </row>
    <row r="476" spans="2:12" ht="15.75" x14ac:dyDescent="0.25">
      <c r="B476" s="6">
        <v>42132205</v>
      </c>
      <c r="C476" s="8" t="s">
        <v>356</v>
      </c>
      <c r="D476" s="28">
        <v>43525</v>
      </c>
      <c r="E476" s="5" t="s">
        <v>688</v>
      </c>
      <c r="F476" s="5" t="s">
        <v>684</v>
      </c>
      <c r="G476" s="5" t="s">
        <v>682</v>
      </c>
      <c r="H476" s="42">
        <v>607605.68017910444</v>
      </c>
      <c r="I476" s="25">
        <f t="shared" si="6"/>
        <v>607605.68017910444</v>
      </c>
      <c r="J476" s="30" t="s">
        <v>686</v>
      </c>
      <c r="K476" s="30" t="s">
        <v>687</v>
      </c>
      <c r="L476" s="2" t="s">
        <v>696</v>
      </c>
    </row>
    <row r="477" spans="2:12" ht="15.75" x14ac:dyDescent="0.25">
      <c r="B477" s="6">
        <v>42132205</v>
      </c>
      <c r="C477" s="8" t="s">
        <v>357</v>
      </c>
      <c r="D477" s="28">
        <v>43525</v>
      </c>
      <c r="E477" s="5" t="s">
        <v>688</v>
      </c>
      <c r="F477" s="5" t="s">
        <v>684</v>
      </c>
      <c r="G477" s="5" t="s">
        <v>682</v>
      </c>
      <c r="H477" s="42">
        <v>521470.92817910452</v>
      </c>
      <c r="I477" s="25">
        <f t="shared" si="6"/>
        <v>521470.92817910452</v>
      </c>
      <c r="J477" s="30" t="s">
        <v>686</v>
      </c>
      <c r="K477" s="30" t="s">
        <v>687</v>
      </c>
      <c r="L477" s="2" t="s">
        <v>696</v>
      </c>
    </row>
    <row r="478" spans="2:12" ht="15.75" x14ac:dyDescent="0.25">
      <c r="B478" s="6">
        <v>42132203</v>
      </c>
      <c r="C478" s="8" t="s">
        <v>358</v>
      </c>
      <c r="D478" s="28">
        <v>43525</v>
      </c>
      <c r="E478" s="5" t="s">
        <v>688</v>
      </c>
      <c r="F478" s="5" t="s">
        <v>684</v>
      </c>
      <c r="G478" s="5" t="s">
        <v>682</v>
      </c>
      <c r="H478" s="42">
        <v>905488.36417910445</v>
      </c>
      <c r="I478" s="25">
        <f t="shared" si="6"/>
        <v>905488.36417910445</v>
      </c>
      <c r="J478" s="30" t="s">
        <v>686</v>
      </c>
      <c r="K478" s="30" t="s">
        <v>687</v>
      </c>
      <c r="L478" s="2" t="s">
        <v>696</v>
      </c>
    </row>
    <row r="479" spans="2:12" ht="15.75" x14ac:dyDescent="0.25">
      <c r="B479" s="6">
        <v>42132203</v>
      </c>
      <c r="C479" s="8" t="s">
        <v>359</v>
      </c>
      <c r="D479" s="28">
        <v>43525</v>
      </c>
      <c r="E479" s="5" t="s">
        <v>688</v>
      </c>
      <c r="F479" s="5" t="s">
        <v>684</v>
      </c>
      <c r="G479" s="5" t="s">
        <v>682</v>
      </c>
      <c r="H479" s="42">
        <v>2747815.0041791042</v>
      </c>
      <c r="I479" s="25">
        <f t="shared" si="6"/>
        <v>2747815.0041791042</v>
      </c>
      <c r="J479" s="30" t="s">
        <v>686</v>
      </c>
      <c r="K479" s="30" t="s">
        <v>687</v>
      </c>
      <c r="L479" s="2" t="s">
        <v>696</v>
      </c>
    </row>
    <row r="480" spans="2:12" ht="15.75" x14ac:dyDescent="0.25">
      <c r="B480" s="6">
        <v>42142531</v>
      </c>
      <c r="C480" s="8" t="s">
        <v>360</v>
      </c>
      <c r="D480" s="28">
        <v>43525</v>
      </c>
      <c r="E480" s="5" t="s">
        <v>688</v>
      </c>
      <c r="F480" s="5" t="s">
        <v>684</v>
      </c>
      <c r="G480" s="5" t="s">
        <v>682</v>
      </c>
      <c r="H480" s="42">
        <v>115919.80417910448</v>
      </c>
      <c r="I480" s="25">
        <f t="shared" si="6"/>
        <v>115919.80417910448</v>
      </c>
      <c r="J480" s="30" t="s">
        <v>686</v>
      </c>
      <c r="K480" s="30" t="s">
        <v>687</v>
      </c>
      <c r="L480" s="2" t="s">
        <v>696</v>
      </c>
    </row>
    <row r="481" spans="2:12" ht="15.75" x14ac:dyDescent="0.25">
      <c r="B481" s="6">
        <v>42142531</v>
      </c>
      <c r="C481" s="8" t="s">
        <v>361</v>
      </c>
      <c r="D481" s="28">
        <v>43525</v>
      </c>
      <c r="E481" s="5" t="s">
        <v>688</v>
      </c>
      <c r="F481" s="5" t="s">
        <v>684</v>
      </c>
      <c r="G481" s="5" t="s">
        <v>682</v>
      </c>
      <c r="H481" s="42">
        <v>297329.16241910448</v>
      </c>
      <c r="I481" s="25">
        <f t="shared" si="6"/>
        <v>297329.16241910448</v>
      </c>
      <c r="J481" s="30" t="s">
        <v>686</v>
      </c>
      <c r="K481" s="30" t="s">
        <v>687</v>
      </c>
      <c r="L481" s="2" t="s">
        <v>696</v>
      </c>
    </row>
    <row r="482" spans="2:12" ht="15.75" x14ac:dyDescent="0.25">
      <c r="B482" s="6">
        <v>42142531</v>
      </c>
      <c r="C482" s="8" t="s">
        <v>362</v>
      </c>
      <c r="D482" s="28">
        <v>43525</v>
      </c>
      <c r="E482" s="5" t="s">
        <v>688</v>
      </c>
      <c r="F482" s="5" t="s">
        <v>684</v>
      </c>
      <c r="G482" s="5" t="s">
        <v>682</v>
      </c>
      <c r="H482" s="42">
        <v>334032.13729910448</v>
      </c>
      <c r="I482" s="25">
        <f t="shared" si="6"/>
        <v>334032.13729910448</v>
      </c>
      <c r="J482" s="30" t="s">
        <v>686</v>
      </c>
      <c r="K482" s="30" t="s">
        <v>687</v>
      </c>
      <c r="L482" s="2" t="s">
        <v>696</v>
      </c>
    </row>
    <row r="483" spans="2:12" ht="15.75" x14ac:dyDescent="0.25">
      <c r="B483" s="6">
        <v>42312208</v>
      </c>
      <c r="C483" s="8" t="s">
        <v>363</v>
      </c>
      <c r="D483" s="28">
        <v>43525</v>
      </c>
      <c r="E483" s="5" t="s">
        <v>688</v>
      </c>
      <c r="F483" s="5" t="s">
        <v>684</v>
      </c>
      <c r="G483" s="5" t="s">
        <v>682</v>
      </c>
      <c r="H483" s="42">
        <v>118551.69937910448</v>
      </c>
      <c r="I483" s="25">
        <f t="shared" si="6"/>
        <v>118551.69937910448</v>
      </c>
      <c r="J483" s="30" t="s">
        <v>686</v>
      </c>
      <c r="K483" s="30" t="s">
        <v>687</v>
      </c>
      <c r="L483" s="2" t="s">
        <v>696</v>
      </c>
    </row>
    <row r="484" spans="2:12" ht="15.75" x14ac:dyDescent="0.25">
      <c r="B484" s="6">
        <v>42261505</v>
      </c>
      <c r="C484" s="8" t="s">
        <v>364</v>
      </c>
      <c r="D484" s="28">
        <v>43525</v>
      </c>
      <c r="E484" s="5" t="s">
        <v>688</v>
      </c>
      <c r="F484" s="5" t="s">
        <v>684</v>
      </c>
      <c r="G484" s="5" t="s">
        <v>682</v>
      </c>
      <c r="H484" s="42">
        <v>101564.01217910448</v>
      </c>
      <c r="I484" s="25">
        <f t="shared" si="6"/>
        <v>101564.01217910448</v>
      </c>
      <c r="J484" s="30" t="s">
        <v>686</v>
      </c>
      <c r="K484" s="30" t="s">
        <v>687</v>
      </c>
      <c r="L484" s="2" t="s">
        <v>696</v>
      </c>
    </row>
    <row r="485" spans="2:12" ht="15.75" x14ac:dyDescent="0.25">
      <c r="B485" s="6">
        <v>42271801</v>
      </c>
      <c r="C485" s="8" t="s">
        <v>365</v>
      </c>
      <c r="D485" s="28">
        <v>43525</v>
      </c>
      <c r="E485" s="5" t="s">
        <v>688</v>
      </c>
      <c r="F485" s="5" t="s">
        <v>684</v>
      </c>
      <c r="G485" s="5" t="s">
        <v>682</v>
      </c>
      <c r="H485" s="42">
        <v>262368.02363510447</v>
      </c>
      <c r="I485" s="25">
        <f t="shared" si="6"/>
        <v>262368.02363510447</v>
      </c>
      <c r="J485" s="30" t="s">
        <v>686</v>
      </c>
      <c r="K485" s="30" t="s">
        <v>687</v>
      </c>
      <c r="L485" s="2" t="s">
        <v>696</v>
      </c>
    </row>
    <row r="486" spans="2:12" ht="15.75" x14ac:dyDescent="0.25">
      <c r="B486" s="6">
        <v>42271801</v>
      </c>
      <c r="C486" s="8" t="s">
        <v>366</v>
      </c>
      <c r="D486" s="28">
        <v>43525</v>
      </c>
      <c r="E486" s="5" t="s">
        <v>688</v>
      </c>
      <c r="F486" s="5" t="s">
        <v>684</v>
      </c>
      <c r="G486" s="5" t="s">
        <v>682</v>
      </c>
      <c r="H486" s="42">
        <v>694577.85337910452</v>
      </c>
      <c r="I486" s="25">
        <f t="shared" si="6"/>
        <v>694577.85337910452</v>
      </c>
      <c r="J486" s="30" t="s">
        <v>686</v>
      </c>
      <c r="K486" s="30" t="s">
        <v>687</v>
      </c>
      <c r="L486" s="2" t="s">
        <v>696</v>
      </c>
    </row>
    <row r="487" spans="2:12" ht="15.75" x14ac:dyDescent="0.25">
      <c r="B487" s="6">
        <v>42271801</v>
      </c>
      <c r="C487" s="8" t="s">
        <v>367</v>
      </c>
      <c r="D487" s="28">
        <v>43525</v>
      </c>
      <c r="E487" s="5" t="s">
        <v>688</v>
      </c>
      <c r="F487" s="5" t="s">
        <v>684</v>
      </c>
      <c r="G487" s="5" t="s">
        <v>682</v>
      </c>
      <c r="H487" s="42">
        <v>375041.84977910446</v>
      </c>
      <c r="I487" s="25">
        <f t="shared" si="6"/>
        <v>375041.84977910446</v>
      </c>
      <c r="J487" s="30" t="s">
        <v>686</v>
      </c>
      <c r="K487" s="30" t="s">
        <v>687</v>
      </c>
      <c r="L487" s="2" t="s">
        <v>696</v>
      </c>
    </row>
    <row r="488" spans="2:12" ht="15.75" x14ac:dyDescent="0.25">
      <c r="B488" s="6">
        <v>42271801</v>
      </c>
      <c r="C488" s="8" t="s">
        <v>368</v>
      </c>
      <c r="D488" s="28">
        <v>43525</v>
      </c>
      <c r="E488" s="5" t="s">
        <v>688</v>
      </c>
      <c r="F488" s="5" t="s">
        <v>684</v>
      </c>
      <c r="G488" s="5" t="s">
        <v>682</v>
      </c>
      <c r="H488" s="42">
        <v>230825.9559791045</v>
      </c>
      <c r="I488" s="25">
        <f t="shared" si="6"/>
        <v>230825.9559791045</v>
      </c>
      <c r="J488" s="30" t="s">
        <v>686</v>
      </c>
      <c r="K488" s="30" t="s">
        <v>687</v>
      </c>
      <c r="L488" s="2" t="s">
        <v>696</v>
      </c>
    </row>
    <row r="489" spans="2:12" ht="15.75" x14ac:dyDescent="0.25">
      <c r="B489" s="6">
        <v>42281603</v>
      </c>
      <c r="C489" s="8" t="s">
        <v>369</v>
      </c>
      <c r="D489" s="28">
        <v>43525</v>
      </c>
      <c r="E489" s="5" t="s">
        <v>688</v>
      </c>
      <c r="F489" s="5" t="s">
        <v>684</v>
      </c>
      <c r="G489" s="5" t="s">
        <v>682</v>
      </c>
      <c r="H489" s="42">
        <v>6162172.6471391041</v>
      </c>
      <c r="I489" s="25">
        <f t="shared" si="6"/>
        <v>6162172.6471391041</v>
      </c>
      <c r="J489" s="30" t="s">
        <v>686</v>
      </c>
      <c r="K489" s="30" t="s">
        <v>687</v>
      </c>
      <c r="L489" s="2" t="s">
        <v>696</v>
      </c>
    </row>
    <row r="490" spans="2:12" ht="15.75" x14ac:dyDescent="0.25">
      <c r="B490" s="6">
        <v>42142609</v>
      </c>
      <c r="C490" s="8" t="s">
        <v>370</v>
      </c>
      <c r="D490" s="28">
        <v>43525</v>
      </c>
      <c r="E490" s="5" t="s">
        <v>688</v>
      </c>
      <c r="F490" s="5" t="s">
        <v>684</v>
      </c>
      <c r="G490" s="5" t="s">
        <v>682</v>
      </c>
      <c r="H490" s="42">
        <v>1419904.2441791042</v>
      </c>
      <c r="I490" s="25">
        <f t="shared" si="6"/>
        <v>1419904.2441791042</v>
      </c>
      <c r="J490" s="30" t="s">
        <v>686</v>
      </c>
      <c r="K490" s="30" t="s">
        <v>687</v>
      </c>
      <c r="L490" s="2" t="s">
        <v>696</v>
      </c>
    </row>
    <row r="491" spans="2:12" ht="15.75" x14ac:dyDescent="0.25">
      <c r="B491" s="6">
        <v>42142609</v>
      </c>
      <c r="C491" s="8" t="s">
        <v>371</v>
      </c>
      <c r="D491" s="28">
        <v>43525</v>
      </c>
      <c r="E491" s="5" t="s">
        <v>688</v>
      </c>
      <c r="F491" s="5" t="s">
        <v>684</v>
      </c>
      <c r="G491" s="5" t="s">
        <v>682</v>
      </c>
      <c r="H491" s="42">
        <v>185066.86897910447</v>
      </c>
      <c r="I491" s="25">
        <f t="shared" si="6"/>
        <v>185066.86897910447</v>
      </c>
      <c r="J491" s="30" t="s">
        <v>686</v>
      </c>
      <c r="K491" s="30" t="s">
        <v>687</v>
      </c>
      <c r="L491" s="2" t="s">
        <v>696</v>
      </c>
    </row>
    <row r="492" spans="2:12" ht="15.75" x14ac:dyDescent="0.25">
      <c r="B492" s="6">
        <v>42142609</v>
      </c>
      <c r="C492" s="8" t="s">
        <v>372</v>
      </c>
      <c r="D492" s="28">
        <v>43525</v>
      </c>
      <c r="E492" s="5" t="s">
        <v>688</v>
      </c>
      <c r="F492" s="5" t="s">
        <v>684</v>
      </c>
      <c r="G492" s="5" t="s">
        <v>682</v>
      </c>
      <c r="H492" s="42">
        <v>293453.09857910447</v>
      </c>
      <c r="I492" s="25">
        <f t="shared" si="6"/>
        <v>293453.09857910447</v>
      </c>
      <c r="J492" s="30" t="s">
        <v>686</v>
      </c>
      <c r="K492" s="30" t="s">
        <v>687</v>
      </c>
      <c r="L492" s="2" t="s">
        <v>696</v>
      </c>
    </row>
    <row r="493" spans="2:12" ht="15.75" x14ac:dyDescent="0.25">
      <c r="B493" s="6">
        <v>42142609</v>
      </c>
      <c r="C493" s="8" t="s">
        <v>373</v>
      </c>
      <c r="D493" s="28">
        <v>43525</v>
      </c>
      <c r="E493" s="5" t="s">
        <v>688</v>
      </c>
      <c r="F493" s="5" t="s">
        <v>684</v>
      </c>
      <c r="G493" s="5" t="s">
        <v>682</v>
      </c>
      <c r="H493" s="42">
        <v>2030025.4041791044</v>
      </c>
      <c r="I493" s="25">
        <f t="shared" ref="I493:I556" si="7">H493</f>
        <v>2030025.4041791044</v>
      </c>
      <c r="J493" s="30" t="s">
        <v>686</v>
      </c>
      <c r="K493" s="30" t="s">
        <v>687</v>
      </c>
      <c r="L493" s="2" t="s">
        <v>696</v>
      </c>
    </row>
    <row r="494" spans="2:12" ht="15.75" x14ac:dyDescent="0.25">
      <c r="B494" s="6">
        <v>42142609</v>
      </c>
      <c r="C494" s="8" t="s">
        <v>374</v>
      </c>
      <c r="D494" s="28">
        <v>43525</v>
      </c>
      <c r="E494" s="5" t="s">
        <v>688</v>
      </c>
      <c r="F494" s="5" t="s">
        <v>684</v>
      </c>
      <c r="G494" s="5" t="s">
        <v>682</v>
      </c>
      <c r="H494" s="42">
        <v>167696.36065910448</v>
      </c>
      <c r="I494" s="25">
        <f t="shared" si="7"/>
        <v>167696.36065910448</v>
      </c>
      <c r="J494" s="30" t="s">
        <v>686</v>
      </c>
      <c r="K494" s="30" t="s">
        <v>687</v>
      </c>
      <c r="L494" s="2" t="s">
        <v>696</v>
      </c>
    </row>
    <row r="495" spans="2:12" ht="15.75" x14ac:dyDescent="0.25">
      <c r="B495" s="6">
        <v>42182000</v>
      </c>
      <c r="C495" s="8" t="s">
        <v>375</v>
      </c>
      <c r="D495" s="28">
        <v>43525</v>
      </c>
      <c r="E495" s="5" t="s">
        <v>688</v>
      </c>
      <c r="F495" s="5" t="s">
        <v>684</v>
      </c>
      <c r="G495" s="5" t="s">
        <v>682</v>
      </c>
      <c r="H495" s="42">
        <v>738769.76641910442</v>
      </c>
      <c r="I495" s="25">
        <f t="shared" si="7"/>
        <v>738769.76641910442</v>
      </c>
      <c r="J495" s="30" t="s">
        <v>686</v>
      </c>
      <c r="K495" s="30" t="s">
        <v>687</v>
      </c>
      <c r="L495" s="2" t="s">
        <v>696</v>
      </c>
    </row>
    <row r="496" spans="2:12" ht="15.75" x14ac:dyDescent="0.25">
      <c r="B496" s="6">
        <v>42271708</v>
      </c>
      <c r="C496" s="8" t="s">
        <v>376</v>
      </c>
      <c r="D496" s="28">
        <v>43525</v>
      </c>
      <c r="E496" s="5" t="s">
        <v>688</v>
      </c>
      <c r="F496" s="5" t="s">
        <v>684</v>
      </c>
      <c r="G496" s="5" t="s">
        <v>682</v>
      </c>
      <c r="H496" s="42">
        <v>141951.64033910446</v>
      </c>
      <c r="I496" s="25">
        <f t="shared" si="7"/>
        <v>141951.64033910446</v>
      </c>
      <c r="J496" s="30" t="s">
        <v>686</v>
      </c>
      <c r="K496" s="30" t="s">
        <v>687</v>
      </c>
      <c r="L496" s="2" t="s">
        <v>696</v>
      </c>
    </row>
    <row r="497" spans="2:12" ht="15.75" x14ac:dyDescent="0.25">
      <c r="B497" s="6">
        <v>42271705</v>
      </c>
      <c r="C497" s="8" t="s">
        <v>377</v>
      </c>
      <c r="D497" s="28">
        <v>43525</v>
      </c>
      <c r="E497" s="5" t="s">
        <v>688</v>
      </c>
      <c r="F497" s="5" t="s">
        <v>684</v>
      </c>
      <c r="G497" s="5" t="s">
        <v>682</v>
      </c>
      <c r="H497" s="42">
        <v>102521.06497910447</v>
      </c>
      <c r="I497" s="25">
        <f t="shared" si="7"/>
        <v>102521.06497910447</v>
      </c>
      <c r="J497" s="30" t="s">
        <v>686</v>
      </c>
      <c r="K497" s="30" t="s">
        <v>687</v>
      </c>
      <c r="L497" s="2" t="s">
        <v>696</v>
      </c>
    </row>
    <row r="498" spans="2:12" ht="15.75" x14ac:dyDescent="0.25">
      <c r="B498" s="6">
        <v>42281900</v>
      </c>
      <c r="C498" s="8" t="s">
        <v>378</v>
      </c>
      <c r="D498" s="28">
        <v>43525</v>
      </c>
      <c r="E498" s="5" t="s">
        <v>688</v>
      </c>
      <c r="F498" s="5" t="s">
        <v>684</v>
      </c>
      <c r="G498" s="5" t="s">
        <v>682</v>
      </c>
      <c r="H498" s="42">
        <v>217845.92737910448</v>
      </c>
      <c r="I498" s="25">
        <f t="shared" si="7"/>
        <v>217845.92737910448</v>
      </c>
      <c r="J498" s="30" t="s">
        <v>686</v>
      </c>
      <c r="K498" s="30" t="s">
        <v>687</v>
      </c>
      <c r="L498" s="2" t="s">
        <v>696</v>
      </c>
    </row>
    <row r="499" spans="2:12" ht="15.75" x14ac:dyDescent="0.25">
      <c r="B499" s="6">
        <v>42131700</v>
      </c>
      <c r="C499" s="8" t="s">
        <v>379</v>
      </c>
      <c r="D499" s="28">
        <v>43525</v>
      </c>
      <c r="E499" s="5" t="s">
        <v>688</v>
      </c>
      <c r="F499" s="5" t="s">
        <v>684</v>
      </c>
      <c r="G499" s="5" t="s">
        <v>682</v>
      </c>
      <c r="H499" s="42">
        <v>260004.10321910447</v>
      </c>
      <c r="I499" s="25">
        <f t="shared" si="7"/>
        <v>260004.10321910447</v>
      </c>
      <c r="J499" s="30" t="s">
        <v>686</v>
      </c>
      <c r="K499" s="30" t="s">
        <v>687</v>
      </c>
      <c r="L499" s="2" t="s">
        <v>696</v>
      </c>
    </row>
    <row r="500" spans="2:12" ht="15.75" x14ac:dyDescent="0.25">
      <c r="B500" s="6">
        <v>42142700</v>
      </c>
      <c r="C500" s="8" t="s">
        <v>380</v>
      </c>
      <c r="D500" s="28">
        <v>43525</v>
      </c>
      <c r="E500" s="5" t="s">
        <v>688</v>
      </c>
      <c r="F500" s="5" t="s">
        <v>684</v>
      </c>
      <c r="G500" s="5" t="s">
        <v>682</v>
      </c>
      <c r="H500" s="42">
        <v>98176.045267104491</v>
      </c>
      <c r="I500" s="25">
        <f t="shared" si="7"/>
        <v>98176.045267104491</v>
      </c>
      <c r="J500" s="30" t="s">
        <v>686</v>
      </c>
      <c r="K500" s="30" t="s">
        <v>687</v>
      </c>
      <c r="L500" s="2" t="s">
        <v>696</v>
      </c>
    </row>
    <row r="501" spans="2:12" ht="15.75" x14ac:dyDescent="0.25">
      <c r="B501" s="6">
        <v>42142700</v>
      </c>
      <c r="C501" s="8" t="s">
        <v>381</v>
      </c>
      <c r="D501" s="28">
        <v>43525</v>
      </c>
      <c r="E501" s="5" t="s">
        <v>688</v>
      </c>
      <c r="F501" s="5" t="s">
        <v>684</v>
      </c>
      <c r="G501" s="5" t="s">
        <v>682</v>
      </c>
      <c r="H501" s="42">
        <v>98176.045267104491</v>
      </c>
      <c r="I501" s="25">
        <f t="shared" si="7"/>
        <v>98176.045267104491</v>
      </c>
      <c r="J501" s="30" t="s">
        <v>686</v>
      </c>
      <c r="K501" s="30" t="s">
        <v>687</v>
      </c>
      <c r="L501" s="2" t="s">
        <v>696</v>
      </c>
    </row>
    <row r="502" spans="2:12" ht="15.75" x14ac:dyDescent="0.25">
      <c r="B502" s="6">
        <v>42142700</v>
      </c>
      <c r="C502" s="8" t="s">
        <v>382</v>
      </c>
      <c r="D502" s="28">
        <v>43525</v>
      </c>
      <c r="E502" s="5" t="s">
        <v>688</v>
      </c>
      <c r="F502" s="5" t="s">
        <v>684</v>
      </c>
      <c r="G502" s="5" t="s">
        <v>682</v>
      </c>
      <c r="H502" s="42">
        <v>98176.045267104491</v>
      </c>
      <c r="I502" s="25">
        <f t="shared" si="7"/>
        <v>98176.045267104491</v>
      </c>
      <c r="J502" s="30" t="s">
        <v>686</v>
      </c>
      <c r="K502" s="30" t="s">
        <v>687</v>
      </c>
      <c r="L502" s="2" t="s">
        <v>696</v>
      </c>
    </row>
    <row r="503" spans="2:12" ht="15.75" x14ac:dyDescent="0.25">
      <c r="B503" s="6">
        <v>42142700</v>
      </c>
      <c r="C503" s="8" t="s">
        <v>383</v>
      </c>
      <c r="D503" s="28">
        <v>43525</v>
      </c>
      <c r="E503" s="5" t="s">
        <v>688</v>
      </c>
      <c r="F503" s="5" t="s">
        <v>684</v>
      </c>
      <c r="G503" s="5" t="s">
        <v>682</v>
      </c>
      <c r="H503" s="42">
        <v>125892.29435510449</v>
      </c>
      <c r="I503" s="25">
        <f t="shared" si="7"/>
        <v>125892.29435510449</v>
      </c>
      <c r="J503" s="30" t="s">
        <v>686</v>
      </c>
      <c r="K503" s="30" t="s">
        <v>687</v>
      </c>
      <c r="L503" s="2" t="s">
        <v>696</v>
      </c>
    </row>
    <row r="504" spans="2:12" ht="15.75" x14ac:dyDescent="0.25">
      <c r="B504" s="6">
        <v>42142700</v>
      </c>
      <c r="C504" s="8" t="s">
        <v>384</v>
      </c>
      <c r="D504" s="28">
        <v>43525</v>
      </c>
      <c r="E504" s="5" t="s">
        <v>688</v>
      </c>
      <c r="F504" s="5" t="s">
        <v>684</v>
      </c>
      <c r="G504" s="5" t="s">
        <v>682</v>
      </c>
      <c r="H504" s="42">
        <v>517642.71697910456</v>
      </c>
      <c r="I504" s="25">
        <f t="shared" si="7"/>
        <v>517642.71697910456</v>
      </c>
      <c r="J504" s="30" t="s">
        <v>686</v>
      </c>
      <c r="K504" s="30" t="s">
        <v>687</v>
      </c>
      <c r="L504" s="2" t="s">
        <v>696</v>
      </c>
    </row>
    <row r="505" spans="2:12" ht="15.75" x14ac:dyDescent="0.25">
      <c r="B505" s="6">
        <v>42293603</v>
      </c>
      <c r="C505" s="8" t="s">
        <v>385</v>
      </c>
      <c r="D505" s="28">
        <v>43525</v>
      </c>
      <c r="E505" s="5" t="s">
        <v>688</v>
      </c>
      <c r="F505" s="5" t="s">
        <v>684</v>
      </c>
      <c r="G505" s="5" t="s">
        <v>682</v>
      </c>
      <c r="H505" s="42">
        <v>90117.66069110448</v>
      </c>
      <c r="I505" s="25">
        <f t="shared" si="7"/>
        <v>90117.66069110448</v>
      </c>
      <c r="J505" s="30" t="s">
        <v>686</v>
      </c>
      <c r="K505" s="30" t="s">
        <v>687</v>
      </c>
      <c r="L505" s="2" t="s">
        <v>696</v>
      </c>
    </row>
    <row r="506" spans="2:12" ht="15.75" x14ac:dyDescent="0.25">
      <c r="B506" s="6">
        <v>42293603</v>
      </c>
      <c r="C506" s="8" t="s">
        <v>386</v>
      </c>
      <c r="D506" s="28">
        <v>43525</v>
      </c>
      <c r="E506" s="5" t="s">
        <v>688</v>
      </c>
      <c r="F506" s="5" t="s">
        <v>684</v>
      </c>
      <c r="G506" s="5" t="s">
        <v>682</v>
      </c>
      <c r="H506" s="42">
        <v>91926.490483104484</v>
      </c>
      <c r="I506" s="25">
        <f t="shared" si="7"/>
        <v>91926.490483104484</v>
      </c>
      <c r="J506" s="30" t="s">
        <v>686</v>
      </c>
      <c r="K506" s="30" t="s">
        <v>687</v>
      </c>
      <c r="L506" s="2" t="s">
        <v>696</v>
      </c>
    </row>
    <row r="507" spans="2:12" ht="15.75" x14ac:dyDescent="0.25">
      <c r="B507" s="6">
        <v>42293603</v>
      </c>
      <c r="C507" s="8" t="s">
        <v>387</v>
      </c>
      <c r="D507" s="28">
        <v>43525</v>
      </c>
      <c r="E507" s="5" t="s">
        <v>688</v>
      </c>
      <c r="F507" s="5" t="s">
        <v>684</v>
      </c>
      <c r="G507" s="5" t="s">
        <v>682</v>
      </c>
      <c r="H507" s="42">
        <v>97582.672531104487</v>
      </c>
      <c r="I507" s="25">
        <f t="shared" si="7"/>
        <v>97582.672531104487</v>
      </c>
      <c r="J507" s="30" t="s">
        <v>686</v>
      </c>
      <c r="K507" s="30" t="s">
        <v>687</v>
      </c>
      <c r="L507" s="2" t="s">
        <v>696</v>
      </c>
    </row>
    <row r="508" spans="2:12" ht="15.75" x14ac:dyDescent="0.25">
      <c r="B508" s="6">
        <v>42293603</v>
      </c>
      <c r="C508" s="8" t="s">
        <v>388</v>
      </c>
      <c r="D508" s="28">
        <v>43525</v>
      </c>
      <c r="E508" s="5" t="s">
        <v>688</v>
      </c>
      <c r="F508" s="5" t="s">
        <v>684</v>
      </c>
      <c r="G508" s="5" t="s">
        <v>682</v>
      </c>
      <c r="H508" s="42">
        <v>83255.592115104489</v>
      </c>
      <c r="I508" s="25">
        <f t="shared" si="7"/>
        <v>83255.592115104489</v>
      </c>
      <c r="J508" s="30" t="s">
        <v>686</v>
      </c>
      <c r="K508" s="30" t="s">
        <v>687</v>
      </c>
      <c r="L508" s="2" t="s">
        <v>696</v>
      </c>
    </row>
    <row r="509" spans="2:12" ht="15.75" x14ac:dyDescent="0.25">
      <c r="B509" s="6">
        <v>42293603</v>
      </c>
      <c r="C509" s="8" t="s">
        <v>389</v>
      </c>
      <c r="D509" s="28">
        <v>43525</v>
      </c>
      <c r="E509" s="5" t="s">
        <v>688</v>
      </c>
      <c r="F509" s="5" t="s">
        <v>684</v>
      </c>
      <c r="G509" s="5" t="s">
        <v>682</v>
      </c>
      <c r="H509" s="42">
        <v>85121.845075104487</v>
      </c>
      <c r="I509" s="25">
        <f t="shared" si="7"/>
        <v>85121.845075104487</v>
      </c>
      <c r="J509" s="30" t="s">
        <v>686</v>
      </c>
      <c r="K509" s="30" t="s">
        <v>687</v>
      </c>
      <c r="L509" s="2" t="s">
        <v>696</v>
      </c>
    </row>
    <row r="510" spans="2:12" ht="15.75" x14ac:dyDescent="0.25">
      <c r="B510" s="6">
        <v>42293603</v>
      </c>
      <c r="C510" s="8" t="s">
        <v>390</v>
      </c>
      <c r="D510" s="28">
        <v>43525</v>
      </c>
      <c r="E510" s="5" t="s">
        <v>688</v>
      </c>
      <c r="F510" s="5" t="s">
        <v>684</v>
      </c>
      <c r="G510" s="5" t="s">
        <v>682</v>
      </c>
      <c r="H510" s="42">
        <v>103597.74937910448</v>
      </c>
      <c r="I510" s="25">
        <f t="shared" si="7"/>
        <v>103597.74937910448</v>
      </c>
      <c r="J510" s="30" t="s">
        <v>686</v>
      </c>
      <c r="K510" s="30" t="s">
        <v>687</v>
      </c>
      <c r="L510" s="2" t="s">
        <v>696</v>
      </c>
    </row>
    <row r="511" spans="2:12" ht="15.75" x14ac:dyDescent="0.25">
      <c r="B511" s="6">
        <v>42293603</v>
      </c>
      <c r="C511" s="8" t="s">
        <v>391</v>
      </c>
      <c r="D511" s="28">
        <v>43525</v>
      </c>
      <c r="E511" s="5" t="s">
        <v>688</v>
      </c>
      <c r="F511" s="5" t="s">
        <v>684</v>
      </c>
      <c r="G511" s="5" t="s">
        <v>682</v>
      </c>
      <c r="H511" s="42">
        <v>95462.800579104485</v>
      </c>
      <c r="I511" s="25">
        <f t="shared" si="7"/>
        <v>95462.800579104485</v>
      </c>
      <c r="J511" s="30" t="s">
        <v>686</v>
      </c>
      <c r="K511" s="30" t="s">
        <v>687</v>
      </c>
      <c r="L511" s="2" t="s">
        <v>696</v>
      </c>
    </row>
    <row r="512" spans="2:12" ht="15.75" x14ac:dyDescent="0.25">
      <c r="B512" s="6">
        <v>42293603</v>
      </c>
      <c r="C512" s="8" t="s">
        <v>392</v>
      </c>
      <c r="D512" s="28">
        <v>43525</v>
      </c>
      <c r="E512" s="5" t="s">
        <v>688</v>
      </c>
      <c r="F512" s="5" t="s">
        <v>684</v>
      </c>
      <c r="G512" s="5" t="s">
        <v>682</v>
      </c>
      <c r="H512" s="42">
        <v>95462.800579104485</v>
      </c>
      <c r="I512" s="25">
        <f t="shared" si="7"/>
        <v>95462.800579104485</v>
      </c>
      <c r="J512" s="30" t="s">
        <v>686</v>
      </c>
      <c r="K512" s="30" t="s">
        <v>687</v>
      </c>
      <c r="L512" s="2" t="s">
        <v>696</v>
      </c>
    </row>
    <row r="513" spans="2:12" ht="15.75" x14ac:dyDescent="0.25">
      <c r="B513" s="6">
        <v>42293603</v>
      </c>
      <c r="C513" s="8" t="s">
        <v>393</v>
      </c>
      <c r="D513" s="28">
        <v>43525</v>
      </c>
      <c r="E513" s="5" t="s">
        <v>688</v>
      </c>
      <c r="F513" s="5" t="s">
        <v>684</v>
      </c>
      <c r="G513" s="5" t="s">
        <v>682</v>
      </c>
      <c r="H513" s="42">
        <v>95462.800579104485</v>
      </c>
      <c r="I513" s="25">
        <f t="shared" si="7"/>
        <v>95462.800579104485</v>
      </c>
      <c r="J513" s="30" t="s">
        <v>686</v>
      </c>
      <c r="K513" s="30" t="s">
        <v>687</v>
      </c>
      <c r="L513" s="2" t="s">
        <v>696</v>
      </c>
    </row>
    <row r="514" spans="2:12" ht="15.75" x14ac:dyDescent="0.25">
      <c r="B514" s="6">
        <v>42293603</v>
      </c>
      <c r="C514" s="8" t="s">
        <v>394</v>
      </c>
      <c r="D514" s="28">
        <v>43525</v>
      </c>
      <c r="E514" s="5" t="s">
        <v>688</v>
      </c>
      <c r="F514" s="5" t="s">
        <v>684</v>
      </c>
      <c r="G514" s="5" t="s">
        <v>682</v>
      </c>
      <c r="H514" s="42">
        <v>100941.92785910449</v>
      </c>
      <c r="I514" s="25">
        <f t="shared" si="7"/>
        <v>100941.92785910449</v>
      </c>
      <c r="J514" s="30" t="s">
        <v>686</v>
      </c>
      <c r="K514" s="30" t="s">
        <v>687</v>
      </c>
      <c r="L514" s="2" t="s">
        <v>696</v>
      </c>
    </row>
    <row r="515" spans="2:12" ht="15.75" x14ac:dyDescent="0.25">
      <c r="B515" s="6">
        <v>42293603</v>
      </c>
      <c r="C515" s="8" t="s">
        <v>395</v>
      </c>
      <c r="D515" s="28">
        <v>43525</v>
      </c>
      <c r="E515" s="5" t="s">
        <v>688</v>
      </c>
      <c r="F515" s="5" t="s">
        <v>684</v>
      </c>
      <c r="G515" s="5" t="s">
        <v>682</v>
      </c>
      <c r="H515" s="42">
        <v>111900.18241910449</v>
      </c>
      <c r="I515" s="25">
        <f t="shared" si="7"/>
        <v>111900.18241910449</v>
      </c>
      <c r="J515" s="30" t="s">
        <v>686</v>
      </c>
      <c r="K515" s="30" t="s">
        <v>687</v>
      </c>
      <c r="L515" s="2" t="s">
        <v>696</v>
      </c>
    </row>
    <row r="516" spans="2:12" ht="15.75" x14ac:dyDescent="0.25">
      <c r="B516" s="6">
        <v>42312201</v>
      </c>
      <c r="C516" s="8" t="s">
        <v>396</v>
      </c>
      <c r="D516" s="28">
        <v>43525</v>
      </c>
      <c r="E516" s="5" t="s">
        <v>688</v>
      </c>
      <c r="F516" s="5" t="s">
        <v>684</v>
      </c>
      <c r="G516" s="5" t="s">
        <v>682</v>
      </c>
      <c r="H516" s="42">
        <v>626105.51080310449</v>
      </c>
      <c r="I516" s="25">
        <f t="shared" si="7"/>
        <v>626105.51080310449</v>
      </c>
      <c r="J516" s="30" t="s">
        <v>686</v>
      </c>
      <c r="K516" s="30" t="s">
        <v>687</v>
      </c>
      <c r="L516" s="2" t="s">
        <v>696</v>
      </c>
    </row>
    <row r="517" spans="2:12" ht="15.75" x14ac:dyDescent="0.25">
      <c r="B517" s="6">
        <v>42312201</v>
      </c>
      <c r="C517" s="8" t="s">
        <v>397</v>
      </c>
      <c r="D517" s="28">
        <v>43525</v>
      </c>
      <c r="E517" s="5" t="s">
        <v>688</v>
      </c>
      <c r="F517" s="5" t="s">
        <v>684</v>
      </c>
      <c r="G517" s="5" t="s">
        <v>682</v>
      </c>
      <c r="H517" s="42">
        <v>2012834.1641791044</v>
      </c>
      <c r="I517" s="25">
        <f t="shared" si="7"/>
        <v>2012834.1641791044</v>
      </c>
      <c r="J517" s="30" t="s">
        <v>686</v>
      </c>
      <c r="K517" s="30" t="s">
        <v>687</v>
      </c>
      <c r="L517" s="2" t="s">
        <v>696</v>
      </c>
    </row>
    <row r="518" spans="2:12" ht="15.75" x14ac:dyDescent="0.25">
      <c r="B518" s="6">
        <v>42312201</v>
      </c>
      <c r="C518" s="8" t="s">
        <v>398</v>
      </c>
      <c r="D518" s="28">
        <v>43525</v>
      </c>
      <c r="E518" s="5" t="s">
        <v>688</v>
      </c>
      <c r="F518" s="5" t="s">
        <v>684</v>
      </c>
      <c r="G518" s="5" t="s">
        <v>682</v>
      </c>
      <c r="H518" s="42">
        <v>2354705.5665791044</v>
      </c>
      <c r="I518" s="25">
        <f t="shared" si="7"/>
        <v>2354705.5665791044</v>
      </c>
      <c r="J518" s="30" t="s">
        <v>686</v>
      </c>
      <c r="K518" s="30" t="s">
        <v>687</v>
      </c>
      <c r="L518" s="2" t="s">
        <v>696</v>
      </c>
    </row>
    <row r="519" spans="2:12" ht="15.75" x14ac:dyDescent="0.25">
      <c r="B519" s="6">
        <v>42312201</v>
      </c>
      <c r="C519" s="8" t="s">
        <v>399</v>
      </c>
      <c r="D519" s="28">
        <v>43525</v>
      </c>
      <c r="E519" s="5" t="s">
        <v>688</v>
      </c>
      <c r="F519" s="5" t="s">
        <v>684</v>
      </c>
      <c r="G519" s="5" t="s">
        <v>682</v>
      </c>
      <c r="H519" s="42">
        <v>1802605.7325791041</v>
      </c>
      <c r="I519" s="25">
        <f t="shared" si="7"/>
        <v>1802605.7325791041</v>
      </c>
      <c r="J519" s="30" t="s">
        <v>686</v>
      </c>
      <c r="K519" s="30" t="s">
        <v>687</v>
      </c>
      <c r="L519" s="2" t="s">
        <v>696</v>
      </c>
    </row>
    <row r="520" spans="2:12" ht="15.75" x14ac:dyDescent="0.25">
      <c r="B520" s="6">
        <v>42312201</v>
      </c>
      <c r="C520" s="8" t="s">
        <v>400</v>
      </c>
      <c r="D520" s="28">
        <v>43525</v>
      </c>
      <c r="E520" s="5" t="s">
        <v>688</v>
      </c>
      <c r="F520" s="5" t="s">
        <v>684</v>
      </c>
      <c r="G520" s="5" t="s">
        <v>682</v>
      </c>
      <c r="H520" s="42">
        <v>3316782.8937791046</v>
      </c>
      <c r="I520" s="25">
        <f t="shared" si="7"/>
        <v>3316782.8937791046</v>
      </c>
      <c r="J520" s="30" t="s">
        <v>686</v>
      </c>
      <c r="K520" s="30" t="s">
        <v>687</v>
      </c>
      <c r="L520" s="2" t="s">
        <v>696</v>
      </c>
    </row>
    <row r="521" spans="2:12" ht="15.75" x14ac:dyDescent="0.25">
      <c r="B521" s="6">
        <v>42312201</v>
      </c>
      <c r="C521" s="8" t="s">
        <v>401</v>
      </c>
      <c r="D521" s="28">
        <v>43525</v>
      </c>
      <c r="E521" s="5" t="s">
        <v>688</v>
      </c>
      <c r="F521" s="5" t="s">
        <v>684</v>
      </c>
      <c r="G521" s="5" t="s">
        <v>682</v>
      </c>
      <c r="H521" s="42">
        <v>294888.6777791045</v>
      </c>
      <c r="I521" s="25">
        <f t="shared" si="7"/>
        <v>294888.6777791045</v>
      </c>
      <c r="J521" s="30" t="s">
        <v>686</v>
      </c>
      <c r="K521" s="30" t="s">
        <v>687</v>
      </c>
      <c r="L521" s="2" t="s">
        <v>696</v>
      </c>
    </row>
    <row r="522" spans="2:12" ht="15.75" x14ac:dyDescent="0.25">
      <c r="B522" s="6">
        <v>42312201</v>
      </c>
      <c r="C522" s="8" t="s">
        <v>402</v>
      </c>
      <c r="D522" s="28">
        <v>43525</v>
      </c>
      <c r="E522" s="5" t="s">
        <v>688</v>
      </c>
      <c r="F522" s="5" t="s">
        <v>684</v>
      </c>
      <c r="G522" s="5" t="s">
        <v>682</v>
      </c>
      <c r="H522" s="42">
        <v>294888.6777791045</v>
      </c>
      <c r="I522" s="25">
        <f t="shared" si="7"/>
        <v>294888.6777791045</v>
      </c>
      <c r="J522" s="30" t="s">
        <v>686</v>
      </c>
      <c r="K522" s="30" t="s">
        <v>687</v>
      </c>
      <c r="L522" s="2" t="s">
        <v>696</v>
      </c>
    </row>
    <row r="523" spans="2:12" ht="15.75" x14ac:dyDescent="0.25">
      <c r="B523" s="6">
        <v>42312201</v>
      </c>
      <c r="C523" s="8" t="s">
        <v>403</v>
      </c>
      <c r="D523" s="28">
        <v>43525</v>
      </c>
      <c r="E523" s="5" t="s">
        <v>688</v>
      </c>
      <c r="F523" s="5" t="s">
        <v>684</v>
      </c>
      <c r="G523" s="5" t="s">
        <v>682</v>
      </c>
      <c r="H523" s="42">
        <v>207117.36549110449</v>
      </c>
      <c r="I523" s="25">
        <f t="shared" si="7"/>
        <v>207117.36549110449</v>
      </c>
      <c r="J523" s="30" t="s">
        <v>686</v>
      </c>
      <c r="K523" s="30" t="s">
        <v>687</v>
      </c>
      <c r="L523" s="2" t="s">
        <v>696</v>
      </c>
    </row>
    <row r="524" spans="2:12" ht="15.75" x14ac:dyDescent="0.25">
      <c r="B524" s="6">
        <v>42312201</v>
      </c>
      <c r="C524" s="8" t="s">
        <v>404</v>
      </c>
      <c r="D524" s="28">
        <v>43525</v>
      </c>
      <c r="E524" s="5" t="s">
        <v>688</v>
      </c>
      <c r="F524" s="5" t="s">
        <v>684</v>
      </c>
      <c r="G524" s="5" t="s">
        <v>682</v>
      </c>
      <c r="H524" s="42">
        <v>207117.36549110449</v>
      </c>
      <c r="I524" s="25">
        <f t="shared" si="7"/>
        <v>207117.36549110449</v>
      </c>
      <c r="J524" s="30" t="s">
        <v>686</v>
      </c>
      <c r="K524" s="30" t="s">
        <v>687</v>
      </c>
      <c r="L524" s="2" t="s">
        <v>696</v>
      </c>
    </row>
    <row r="525" spans="2:12" ht="15.75" x14ac:dyDescent="0.25">
      <c r="B525" s="6">
        <v>42312201</v>
      </c>
      <c r="C525" s="8" t="s">
        <v>405</v>
      </c>
      <c r="D525" s="28">
        <v>43525</v>
      </c>
      <c r="E525" s="5" t="s">
        <v>688</v>
      </c>
      <c r="F525" s="5" t="s">
        <v>684</v>
      </c>
      <c r="G525" s="5" t="s">
        <v>682</v>
      </c>
      <c r="H525" s="42">
        <v>207117.36549110449</v>
      </c>
      <c r="I525" s="25">
        <f t="shared" si="7"/>
        <v>207117.36549110449</v>
      </c>
      <c r="J525" s="30" t="s">
        <v>686</v>
      </c>
      <c r="K525" s="30" t="s">
        <v>687</v>
      </c>
      <c r="L525" s="2" t="s">
        <v>696</v>
      </c>
    </row>
    <row r="526" spans="2:12" ht="15.75" x14ac:dyDescent="0.25">
      <c r="B526" s="6">
        <v>42131606</v>
      </c>
      <c r="C526" s="8" t="s">
        <v>406</v>
      </c>
      <c r="D526" s="28">
        <v>43525</v>
      </c>
      <c r="E526" s="5" t="s">
        <v>688</v>
      </c>
      <c r="F526" s="5" t="s">
        <v>684</v>
      </c>
      <c r="G526" s="5" t="s">
        <v>682</v>
      </c>
      <c r="H526" s="42">
        <v>398250.38017910451</v>
      </c>
      <c r="I526" s="25">
        <f t="shared" si="7"/>
        <v>398250.38017910451</v>
      </c>
      <c r="J526" s="30" t="s">
        <v>686</v>
      </c>
      <c r="K526" s="30" t="s">
        <v>687</v>
      </c>
      <c r="L526" s="2" t="s">
        <v>696</v>
      </c>
    </row>
    <row r="527" spans="2:12" ht="15.75" x14ac:dyDescent="0.25">
      <c r="B527" s="6">
        <v>41112239</v>
      </c>
      <c r="C527" s="8" t="s">
        <v>407</v>
      </c>
      <c r="D527" s="28">
        <v>43525</v>
      </c>
      <c r="E527" s="5" t="s">
        <v>688</v>
      </c>
      <c r="F527" s="5" t="s">
        <v>684</v>
      </c>
      <c r="G527" s="5" t="s">
        <v>682</v>
      </c>
      <c r="H527" s="42">
        <v>168270.59233910448</v>
      </c>
      <c r="I527" s="25">
        <f t="shared" si="7"/>
        <v>168270.59233910448</v>
      </c>
      <c r="J527" s="30" t="s">
        <v>686</v>
      </c>
      <c r="K527" s="30" t="s">
        <v>687</v>
      </c>
      <c r="L527" s="2" t="s">
        <v>696</v>
      </c>
    </row>
    <row r="528" spans="2:12" ht="15.75" x14ac:dyDescent="0.25">
      <c r="B528" s="6">
        <v>41113035</v>
      </c>
      <c r="C528" s="8" t="s">
        <v>408</v>
      </c>
      <c r="D528" s="28">
        <v>43525</v>
      </c>
      <c r="E528" s="5" t="s">
        <v>688</v>
      </c>
      <c r="F528" s="5" t="s">
        <v>684</v>
      </c>
      <c r="G528" s="5" t="s">
        <v>682</v>
      </c>
      <c r="H528" s="42">
        <v>346569.52897910454</v>
      </c>
      <c r="I528" s="25">
        <f t="shared" si="7"/>
        <v>346569.52897910454</v>
      </c>
      <c r="J528" s="30" t="s">
        <v>686</v>
      </c>
      <c r="K528" s="30" t="s">
        <v>687</v>
      </c>
      <c r="L528" s="2" t="s">
        <v>696</v>
      </c>
    </row>
    <row r="529" spans="2:12" ht="15.75" x14ac:dyDescent="0.25">
      <c r="B529" s="6">
        <v>42271903</v>
      </c>
      <c r="C529" s="8" t="s">
        <v>409</v>
      </c>
      <c r="D529" s="28">
        <v>43525</v>
      </c>
      <c r="E529" s="5" t="s">
        <v>688</v>
      </c>
      <c r="F529" s="5" t="s">
        <v>684</v>
      </c>
      <c r="G529" s="5" t="s">
        <v>682</v>
      </c>
      <c r="H529" s="42">
        <v>88662.94043510448</v>
      </c>
      <c r="I529" s="25">
        <f t="shared" si="7"/>
        <v>88662.94043510448</v>
      </c>
      <c r="J529" s="30" t="s">
        <v>686</v>
      </c>
      <c r="K529" s="30" t="s">
        <v>687</v>
      </c>
      <c r="L529" s="2" t="s">
        <v>696</v>
      </c>
    </row>
    <row r="530" spans="2:12" ht="15.75" x14ac:dyDescent="0.25">
      <c r="B530" s="6">
        <v>42271903</v>
      </c>
      <c r="C530" s="8" t="s">
        <v>410</v>
      </c>
      <c r="D530" s="28">
        <v>43525</v>
      </c>
      <c r="E530" s="5" t="s">
        <v>688</v>
      </c>
      <c r="F530" s="5" t="s">
        <v>684</v>
      </c>
      <c r="G530" s="5" t="s">
        <v>682</v>
      </c>
      <c r="H530" s="42">
        <v>88662.94043510448</v>
      </c>
      <c r="I530" s="25">
        <f t="shared" si="7"/>
        <v>88662.94043510448</v>
      </c>
      <c r="J530" s="30" t="s">
        <v>686</v>
      </c>
      <c r="K530" s="30" t="s">
        <v>687</v>
      </c>
      <c r="L530" s="2" t="s">
        <v>696</v>
      </c>
    </row>
    <row r="531" spans="2:12" ht="15.75" x14ac:dyDescent="0.25">
      <c r="B531" s="6">
        <v>42271903</v>
      </c>
      <c r="C531" s="8" t="s">
        <v>411</v>
      </c>
      <c r="D531" s="28">
        <v>43525</v>
      </c>
      <c r="E531" s="5" t="s">
        <v>688</v>
      </c>
      <c r="F531" s="5" t="s">
        <v>684</v>
      </c>
      <c r="G531" s="5" t="s">
        <v>682</v>
      </c>
      <c r="H531" s="42">
        <v>93505.627603104484</v>
      </c>
      <c r="I531" s="25">
        <f t="shared" si="7"/>
        <v>93505.627603104484</v>
      </c>
      <c r="J531" s="30" t="s">
        <v>686</v>
      </c>
      <c r="K531" s="30" t="s">
        <v>687</v>
      </c>
      <c r="L531" s="2" t="s">
        <v>696</v>
      </c>
    </row>
    <row r="532" spans="2:12" ht="15.75" x14ac:dyDescent="0.25">
      <c r="B532" s="6">
        <v>42271903</v>
      </c>
      <c r="C532" s="8" t="s">
        <v>412</v>
      </c>
      <c r="D532" s="28">
        <v>43525</v>
      </c>
      <c r="E532" s="5" t="s">
        <v>688</v>
      </c>
      <c r="F532" s="5" t="s">
        <v>684</v>
      </c>
      <c r="G532" s="5" t="s">
        <v>682</v>
      </c>
      <c r="H532" s="42">
        <v>93505.627603104484</v>
      </c>
      <c r="I532" s="25">
        <f t="shared" si="7"/>
        <v>93505.627603104484</v>
      </c>
      <c r="J532" s="30" t="s">
        <v>686</v>
      </c>
      <c r="K532" s="30" t="s">
        <v>687</v>
      </c>
      <c r="L532" s="2" t="s">
        <v>696</v>
      </c>
    </row>
    <row r="533" spans="2:12" ht="15.75" x14ac:dyDescent="0.25">
      <c r="B533" s="6">
        <v>42271903</v>
      </c>
      <c r="C533" s="8" t="s">
        <v>413</v>
      </c>
      <c r="D533" s="28">
        <v>43525</v>
      </c>
      <c r="E533" s="5" t="s">
        <v>688</v>
      </c>
      <c r="F533" s="5" t="s">
        <v>684</v>
      </c>
      <c r="G533" s="5" t="s">
        <v>682</v>
      </c>
      <c r="H533" s="42">
        <v>93505.627603104484</v>
      </c>
      <c r="I533" s="25">
        <f t="shared" si="7"/>
        <v>93505.627603104484</v>
      </c>
      <c r="J533" s="30" t="s">
        <v>686</v>
      </c>
      <c r="K533" s="30" t="s">
        <v>687</v>
      </c>
      <c r="L533" s="2" t="s">
        <v>696</v>
      </c>
    </row>
    <row r="534" spans="2:12" ht="15.75" x14ac:dyDescent="0.25">
      <c r="B534" s="6">
        <v>42271903</v>
      </c>
      <c r="C534" s="8" t="s">
        <v>414</v>
      </c>
      <c r="D534" s="28">
        <v>43525</v>
      </c>
      <c r="E534" s="5" t="s">
        <v>688</v>
      </c>
      <c r="F534" s="5" t="s">
        <v>684</v>
      </c>
      <c r="G534" s="5" t="s">
        <v>682</v>
      </c>
      <c r="H534" s="42">
        <v>88662.94043510448</v>
      </c>
      <c r="I534" s="25">
        <f t="shared" si="7"/>
        <v>88662.94043510448</v>
      </c>
      <c r="J534" s="30" t="s">
        <v>686</v>
      </c>
      <c r="K534" s="30" t="s">
        <v>687</v>
      </c>
      <c r="L534" s="2" t="s">
        <v>696</v>
      </c>
    </row>
    <row r="535" spans="2:12" ht="15.75" x14ac:dyDescent="0.25">
      <c r="B535" s="6">
        <v>42271903</v>
      </c>
      <c r="C535" s="8" t="s">
        <v>415</v>
      </c>
      <c r="D535" s="28">
        <v>43525</v>
      </c>
      <c r="E535" s="5" t="s">
        <v>688</v>
      </c>
      <c r="F535" s="5" t="s">
        <v>684</v>
      </c>
      <c r="G535" s="5" t="s">
        <v>682</v>
      </c>
      <c r="H535" s="42">
        <v>90002.814355104492</v>
      </c>
      <c r="I535" s="25">
        <f t="shared" si="7"/>
        <v>90002.814355104492</v>
      </c>
      <c r="J535" s="30" t="s">
        <v>686</v>
      </c>
      <c r="K535" s="30" t="s">
        <v>687</v>
      </c>
      <c r="L535" s="2" t="s">
        <v>696</v>
      </c>
    </row>
    <row r="536" spans="2:12" ht="15.75" x14ac:dyDescent="0.25">
      <c r="B536" s="6">
        <v>42271903</v>
      </c>
      <c r="C536" s="8" t="s">
        <v>416</v>
      </c>
      <c r="D536" s="28">
        <v>43525</v>
      </c>
      <c r="E536" s="5" t="s">
        <v>688</v>
      </c>
      <c r="F536" s="5" t="s">
        <v>684</v>
      </c>
      <c r="G536" s="5" t="s">
        <v>682</v>
      </c>
      <c r="H536" s="42">
        <v>90002.814355104492</v>
      </c>
      <c r="I536" s="25">
        <f t="shared" si="7"/>
        <v>90002.814355104492</v>
      </c>
      <c r="J536" s="30" t="s">
        <v>686</v>
      </c>
      <c r="K536" s="30" t="s">
        <v>687</v>
      </c>
      <c r="L536" s="2" t="s">
        <v>696</v>
      </c>
    </row>
    <row r="537" spans="2:12" ht="15.75" x14ac:dyDescent="0.25">
      <c r="B537" s="6">
        <v>42311505</v>
      </c>
      <c r="C537" s="8" t="s">
        <v>417</v>
      </c>
      <c r="D537" s="28">
        <v>43525</v>
      </c>
      <c r="E537" s="5" t="s">
        <v>688</v>
      </c>
      <c r="F537" s="5" t="s">
        <v>684</v>
      </c>
      <c r="G537" s="5" t="s">
        <v>682</v>
      </c>
      <c r="H537" s="42">
        <v>498740.92417910451</v>
      </c>
      <c r="I537" s="25">
        <f t="shared" si="7"/>
        <v>498740.92417910451</v>
      </c>
      <c r="J537" s="30" t="s">
        <v>686</v>
      </c>
      <c r="K537" s="30" t="s">
        <v>687</v>
      </c>
      <c r="L537" s="2" t="s">
        <v>696</v>
      </c>
    </row>
    <row r="538" spans="2:12" ht="15.75" x14ac:dyDescent="0.25">
      <c r="B538" s="6">
        <v>42311505</v>
      </c>
      <c r="C538" s="8" t="s">
        <v>418</v>
      </c>
      <c r="D538" s="28">
        <v>43525</v>
      </c>
      <c r="E538" s="5" t="s">
        <v>688</v>
      </c>
      <c r="F538" s="5" t="s">
        <v>684</v>
      </c>
      <c r="G538" s="5" t="s">
        <v>682</v>
      </c>
      <c r="H538" s="42">
        <v>825574.45537910447</v>
      </c>
      <c r="I538" s="25">
        <f t="shared" si="7"/>
        <v>825574.45537910447</v>
      </c>
      <c r="J538" s="30" t="s">
        <v>686</v>
      </c>
      <c r="K538" s="30" t="s">
        <v>687</v>
      </c>
      <c r="L538" s="2" t="s">
        <v>696</v>
      </c>
    </row>
    <row r="539" spans="2:12" ht="15.75" x14ac:dyDescent="0.25">
      <c r="B539" s="6">
        <v>42311506</v>
      </c>
      <c r="C539" s="8" t="s">
        <v>419</v>
      </c>
      <c r="D539" s="28">
        <v>43525</v>
      </c>
      <c r="E539" s="5" t="s">
        <v>688</v>
      </c>
      <c r="F539" s="5" t="s">
        <v>684</v>
      </c>
      <c r="G539" s="5" t="s">
        <v>682</v>
      </c>
      <c r="H539" s="42">
        <v>304736.75109110447</v>
      </c>
      <c r="I539" s="25">
        <f t="shared" si="7"/>
        <v>304736.75109110447</v>
      </c>
      <c r="J539" s="30" t="s">
        <v>686</v>
      </c>
      <c r="K539" s="30" t="s">
        <v>687</v>
      </c>
      <c r="L539" s="2" t="s">
        <v>696</v>
      </c>
    </row>
    <row r="540" spans="2:12" ht="15.75" x14ac:dyDescent="0.25">
      <c r="B540" s="6">
        <v>42311506</v>
      </c>
      <c r="C540" s="8" t="s">
        <v>420</v>
      </c>
      <c r="D540" s="28">
        <v>43525</v>
      </c>
      <c r="E540" s="5" t="s">
        <v>688</v>
      </c>
      <c r="F540" s="5" t="s">
        <v>684</v>
      </c>
      <c r="G540" s="5" t="s">
        <v>682</v>
      </c>
      <c r="H540" s="42">
        <v>419066.27857910452</v>
      </c>
      <c r="I540" s="25">
        <f t="shared" si="7"/>
        <v>419066.27857910452</v>
      </c>
      <c r="J540" s="30" t="s">
        <v>686</v>
      </c>
      <c r="K540" s="30" t="s">
        <v>687</v>
      </c>
      <c r="L540" s="2" t="s">
        <v>696</v>
      </c>
    </row>
    <row r="541" spans="2:12" ht="15.75" x14ac:dyDescent="0.25">
      <c r="B541" s="6">
        <v>42311505</v>
      </c>
      <c r="C541" s="8" t="s">
        <v>421</v>
      </c>
      <c r="D541" s="28">
        <v>43525</v>
      </c>
      <c r="E541" s="5" t="s">
        <v>688</v>
      </c>
      <c r="F541" s="5" t="s">
        <v>684</v>
      </c>
      <c r="G541" s="5" t="s">
        <v>682</v>
      </c>
      <c r="H541" s="42">
        <v>249548.30137910449</v>
      </c>
      <c r="I541" s="25">
        <f t="shared" si="7"/>
        <v>249548.30137910449</v>
      </c>
      <c r="J541" s="30" t="s">
        <v>686</v>
      </c>
      <c r="K541" s="30" t="s">
        <v>687</v>
      </c>
      <c r="L541" s="2" t="s">
        <v>696</v>
      </c>
    </row>
    <row r="542" spans="2:12" ht="15.75" x14ac:dyDescent="0.25">
      <c r="B542" s="6">
        <v>42311505</v>
      </c>
      <c r="C542" s="8" t="s">
        <v>422</v>
      </c>
      <c r="D542" s="28">
        <v>43525</v>
      </c>
      <c r="E542" s="5" t="s">
        <v>688</v>
      </c>
      <c r="F542" s="5" t="s">
        <v>684</v>
      </c>
      <c r="G542" s="5" t="s">
        <v>682</v>
      </c>
      <c r="H542" s="42">
        <v>355063.3725791045</v>
      </c>
      <c r="I542" s="25">
        <f t="shared" si="7"/>
        <v>355063.3725791045</v>
      </c>
      <c r="J542" s="30" t="s">
        <v>686</v>
      </c>
      <c r="K542" s="30" t="s">
        <v>687</v>
      </c>
      <c r="L542" s="2" t="s">
        <v>696</v>
      </c>
    </row>
    <row r="543" spans="2:12" ht="15.75" x14ac:dyDescent="0.25">
      <c r="B543" s="6">
        <v>42293603</v>
      </c>
      <c r="C543" s="8" t="s">
        <v>423</v>
      </c>
      <c r="D543" s="28">
        <v>43525</v>
      </c>
      <c r="E543" s="5" t="s">
        <v>688</v>
      </c>
      <c r="F543" s="5" t="s">
        <v>684</v>
      </c>
      <c r="G543" s="5" t="s">
        <v>682</v>
      </c>
      <c r="H543" s="42">
        <v>99937.022419104469</v>
      </c>
      <c r="I543" s="25">
        <f t="shared" si="7"/>
        <v>99937.022419104469</v>
      </c>
      <c r="J543" s="30" t="s">
        <v>686</v>
      </c>
      <c r="K543" s="30" t="s">
        <v>687</v>
      </c>
      <c r="L543" s="2" t="s">
        <v>696</v>
      </c>
    </row>
    <row r="544" spans="2:12" ht="15.75" x14ac:dyDescent="0.25">
      <c r="B544" s="6">
        <v>51102722</v>
      </c>
      <c r="C544" s="8" t="s">
        <v>424</v>
      </c>
      <c r="D544" s="28">
        <v>43525</v>
      </c>
      <c r="E544" s="5" t="s">
        <v>688</v>
      </c>
      <c r="F544" s="5" t="s">
        <v>684</v>
      </c>
      <c r="G544" s="5" t="s">
        <v>682</v>
      </c>
      <c r="H544" s="42">
        <v>248844.86757110449</v>
      </c>
      <c r="I544" s="25">
        <f t="shared" si="7"/>
        <v>248844.86757110449</v>
      </c>
      <c r="J544" s="30" t="s">
        <v>686</v>
      </c>
      <c r="K544" s="30" t="s">
        <v>687</v>
      </c>
      <c r="L544" s="2" t="s">
        <v>696</v>
      </c>
    </row>
    <row r="545" spans="2:12" ht="15.75" x14ac:dyDescent="0.25">
      <c r="B545" s="6">
        <v>51102722</v>
      </c>
      <c r="C545" s="8" t="s">
        <v>425</v>
      </c>
      <c r="D545" s="28">
        <v>43525</v>
      </c>
      <c r="E545" s="5" t="s">
        <v>688</v>
      </c>
      <c r="F545" s="5" t="s">
        <v>684</v>
      </c>
      <c r="G545" s="5" t="s">
        <v>682</v>
      </c>
      <c r="H545" s="42">
        <v>248844.86757110449</v>
      </c>
      <c r="I545" s="25">
        <f t="shared" si="7"/>
        <v>248844.86757110449</v>
      </c>
      <c r="J545" s="30" t="s">
        <v>686</v>
      </c>
      <c r="K545" s="30" t="s">
        <v>687</v>
      </c>
      <c r="L545" s="2" t="s">
        <v>696</v>
      </c>
    </row>
    <row r="546" spans="2:12" ht="15.75" x14ac:dyDescent="0.25">
      <c r="B546" s="6">
        <v>42271903</v>
      </c>
      <c r="C546" s="8" t="s">
        <v>426</v>
      </c>
      <c r="D546" s="28">
        <v>43525</v>
      </c>
      <c r="E546" s="5" t="s">
        <v>688</v>
      </c>
      <c r="F546" s="5" t="s">
        <v>684</v>
      </c>
      <c r="G546" s="5" t="s">
        <v>682</v>
      </c>
      <c r="H546" s="42">
        <v>88662.94043510448</v>
      </c>
      <c r="I546" s="25">
        <f t="shared" si="7"/>
        <v>88662.94043510448</v>
      </c>
      <c r="J546" s="30" t="s">
        <v>686</v>
      </c>
      <c r="K546" s="30" t="s">
        <v>687</v>
      </c>
      <c r="L546" s="2" t="s">
        <v>696</v>
      </c>
    </row>
    <row r="547" spans="2:12" ht="15.75" x14ac:dyDescent="0.25">
      <c r="B547" s="6">
        <v>42142700</v>
      </c>
      <c r="C547" s="8" t="s">
        <v>427</v>
      </c>
      <c r="D547" s="28">
        <v>43525</v>
      </c>
      <c r="E547" s="5" t="s">
        <v>688</v>
      </c>
      <c r="F547" s="5" t="s">
        <v>684</v>
      </c>
      <c r="G547" s="5" t="s">
        <v>682</v>
      </c>
      <c r="H547" s="42">
        <v>202939.83001910453</v>
      </c>
      <c r="I547" s="25">
        <f t="shared" si="7"/>
        <v>202939.83001910453</v>
      </c>
      <c r="J547" s="30" t="s">
        <v>686</v>
      </c>
      <c r="K547" s="30" t="s">
        <v>687</v>
      </c>
      <c r="L547" s="2" t="s">
        <v>696</v>
      </c>
    </row>
    <row r="548" spans="2:12" ht="15.75" x14ac:dyDescent="0.25">
      <c r="B548" s="6">
        <v>42272004</v>
      </c>
      <c r="C548" s="8" t="s">
        <v>428</v>
      </c>
      <c r="D548" s="28">
        <v>43525</v>
      </c>
      <c r="E548" s="5" t="s">
        <v>688</v>
      </c>
      <c r="F548" s="5" t="s">
        <v>684</v>
      </c>
      <c r="G548" s="5" t="s">
        <v>682</v>
      </c>
      <c r="H548" s="42">
        <v>86954.601187104476</v>
      </c>
      <c r="I548" s="25">
        <f t="shared" si="7"/>
        <v>86954.601187104476</v>
      </c>
      <c r="J548" s="30" t="s">
        <v>686</v>
      </c>
      <c r="K548" s="30" t="s">
        <v>687</v>
      </c>
      <c r="L548" s="2" t="s">
        <v>696</v>
      </c>
    </row>
    <row r="549" spans="2:12" ht="15.75" x14ac:dyDescent="0.25">
      <c r="B549" s="6">
        <v>42272004</v>
      </c>
      <c r="C549" s="8" t="s">
        <v>429</v>
      </c>
      <c r="D549" s="28">
        <v>43525</v>
      </c>
      <c r="E549" s="5" t="s">
        <v>688</v>
      </c>
      <c r="F549" s="5" t="s">
        <v>684</v>
      </c>
      <c r="G549" s="5" t="s">
        <v>682</v>
      </c>
      <c r="H549" s="42">
        <v>84954.360835104482</v>
      </c>
      <c r="I549" s="25">
        <f t="shared" si="7"/>
        <v>84954.360835104482</v>
      </c>
      <c r="J549" s="30" t="s">
        <v>686</v>
      </c>
      <c r="K549" s="30" t="s">
        <v>687</v>
      </c>
      <c r="L549" s="2" t="s">
        <v>696</v>
      </c>
    </row>
    <row r="550" spans="2:12" ht="15.75" x14ac:dyDescent="0.25">
      <c r="B550" s="6">
        <v>42272004</v>
      </c>
      <c r="C550" s="8" t="s">
        <v>430</v>
      </c>
      <c r="D550" s="28">
        <v>43525</v>
      </c>
      <c r="E550" s="5" t="s">
        <v>688</v>
      </c>
      <c r="F550" s="5" t="s">
        <v>684</v>
      </c>
      <c r="G550" s="5" t="s">
        <v>682</v>
      </c>
      <c r="H550" s="42">
        <v>86954.601187104476</v>
      </c>
      <c r="I550" s="25">
        <f t="shared" si="7"/>
        <v>86954.601187104476</v>
      </c>
      <c r="J550" s="30" t="s">
        <v>686</v>
      </c>
      <c r="K550" s="30" t="s">
        <v>687</v>
      </c>
      <c r="L550" s="2" t="s">
        <v>696</v>
      </c>
    </row>
    <row r="551" spans="2:12" ht="15.75" x14ac:dyDescent="0.25">
      <c r="B551" s="6">
        <v>42271708</v>
      </c>
      <c r="C551" s="8" t="s">
        <v>431</v>
      </c>
      <c r="D551" s="28">
        <v>43525</v>
      </c>
      <c r="E551" s="5" t="s">
        <v>688</v>
      </c>
      <c r="F551" s="5" t="s">
        <v>684</v>
      </c>
      <c r="G551" s="5" t="s">
        <v>682</v>
      </c>
      <c r="H551" s="42">
        <v>164442.38113910449</v>
      </c>
      <c r="I551" s="25">
        <f t="shared" si="7"/>
        <v>164442.38113910449</v>
      </c>
      <c r="J551" s="30" t="s">
        <v>686</v>
      </c>
      <c r="K551" s="30" t="s">
        <v>687</v>
      </c>
      <c r="L551" s="2" t="s">
        <v>696</v>
      </c>
    </row>
    <row r="552" spans="2:12" ht="15.75" x14ac:dyDescent="0.25">
      <c r="B552" s="6">
        <v>42271708</v>
      </c>
      <c r="C552" s="8" t="s">
        <v>432</v>
      </c>
      <c r="D552" s="28">
        <v>43525</v>
      </c>
      <c r="E552" s="5" t="s">
        <v>688</v>
      </c>
      <c r="F552" s="5" t="s">
        <v>684</v>
      </c>
      <c r="G552" s="5" t="s">
        <v>682</v>
      </c>
      <c r="H552" s="42">
        <v>121269.72933110449</v>
      </c>
      <c r="I552" s="25">
        <f t="shared" si="7"/>
        <v>121269.72933110449</v>
      </c>
      <c r="J552" s="30" t="s">
        <v>686</v>
      </c>
      <c r="K552" s="30" t="s">
        <v>687</v>
      </c>
      <c r="L552" s="2" t="s">
        <v>696</v>
      </c>
    </row>
    <row r="553" spans="2:12" ht="15.75" x14ac:dyDescent="0.25">
      <c r="B553" s="6">
        <v>42131609</v>
      </c>
      <c r="C553" s="8" t="s">
        <v>433</v>
      </c>
      <c r="D553" s="28">
        <v>43525</v>
      </c>
      <c r="E553" s="5" t="s">
        <v>688</v>
      </c>
      <c r="F553" s="5" t="s">
        <v>684</v>
      </c>
      <c r="G553" s="5" t="s">
        <v>682</v>
      </c>
      <c r="H553" s="42">
        <v>131409.7037471045</v>
      </c>
      <c r="I553" s="25">
        <f t="shared" si="7"/>
        <v>131409.7037471045</v>
      </c>
      <c r="J553" s="30" t="s">
        <v>686</v>
      </c>
      <c r="K553" s="30" t="s">
        <v>687</v>
      </c>
      <c r="L553" s="2" t="s">
        <v>696</v>
      </c>
    </row>
    <row r="554" spans="2:12" x14ac:dyDescent="0.2">
      <c r="B554" s="6">
        <v>41104213</v>
      </c>
      <c r="C554" s="8" t="s">
        <v>298</v>
      </c>
      <c r="D554" s="28">
        <v>43525</v>
      </c>
      <c r="E554" s="5" t="s">
        <v>688</v>
      </c>
      <c r="F554" s="5" t="s">
        <v>684</v>
      </c>
      <c r="G554" s="5" t="s">
        <v>682</v>
      </c>
      <c r="H554" s="25">
        <v>61146.103391999997</v>
      </c>
      <c r="I554" s="25">
        <f t="shared" si="7"/>
        <v>61146.103391999997</v>
      </c>
      <c r="J554" s="30" t="s">
        <v>686</v>
      </c>
      <c r="K554" s="30" t="s">
        <v>687</v>
      </c>
      <c r="L554" s="2" t="s">
        <v>696</v>
      </c>
    </row>
    <row r="555" spans="2:12" x14ac:dyDescent="0.2">
      <c r="B555" s="6">
        <v>42271708</v>
      </c>
      <c r="C555" s="8" t="s">
        <v>434</v>
      </c>
      <c r="D555" s="28">
        <v>43525</v>
      </c>
      <c r="E555" s="5" t="s">
        <v>688</v>
      </c>
      <c r="F555" s="5" t="s">
        <v>684</v>
      </c>
      <c r="G555" s="5" t="s">
        <v>682</v>
      </c>
      <c r="H555" s="25">
        <v>373725.86442048004</v>
      </c>
      <c r="I555" s="25">
        <f t="shared" si="7"/>
        <v>373725.86442048004</v>
      </c>
      <c r="J555" s="30" t="s">
        <v>686</v>
      </c>
      <c r="K555" s="30" t="s">
        <v>687</v>
      </c>
      <c r="L555" s="2" t="s">
        <v>696</v>
      </c>
    </row>
    <row r="556" spans="2:12" x14ac:dyDescent="0.2">
      <c r="B556" s="6">
        <v>42271708</v>
      </c>
      <c r="C556" s="8" t="s">
        <v>435</v>
      </c>
      <c r="D556" s="28">
        <v>43525</v>
      </c>
      <c r="E556" s="5" t="s">
        <v>688</v>
      </c>
      <c r="F556" s="5" t="s">
        <v>684</v>
      </c>
      <c r="G556" s="5" t="s">
        <v>682</v>
      </c>
      <c r="H556" s="25">
        <v>176517.22</v>
      </c>
      <c r="I556" s="25">
        <f t="shared" si="7"/>
        <v>176517.22</v>
      </c>
      <c r="J556" s="30" t="s">
        <v>686</v>
      </c>
      <c r="K556" s="30" t="s">
        <v>687</v>
      </c>
      <c r="L556" s="2" t="s">
        <v>696</v>
      </c>
    </row>
    <row r="557" spans="2:12" x14ac:dyDescent="0.2">
      <c r="B557" s="6">
        <v>42271708</v>
      </c>
      <c r="C557" s="8" t="s">
        <v>436</v>
      </c>
      <c r="D557" s="28">
        <v>43525</v>
      </c>
      <c r="E557" s="5" t="s">
        <v>688</v>
      </c>
      <c r="F557" s="5" t="s">
        <v>684</v>
      </c>
      <c r="G557" s="5" t="s">
        <v>682</v>
      </c>
      <c r="H557" s="25">
        <v>176132.66</v>
      </c>
      <c r="I557" s="25">
        <f t="shared" ref="I557:I620" si="8">H557</f>
        <v>176132.66</v>
      </c>
      <c r="J557" s="30" t="s">
        <v>686</v>
      </c>
      <c r="K557" s="30" t="s">
        <v>687</v>
      </c>
      <c r="L557" s="2" t="s">
        <v>696</v>
      </c>
    </row>
    <row r="558" spans="2:12" x14ac:dyDescent="0.2">
      <c r="B558" s="6">
        <v>42271708</v>
      </c>
      <c r="C558" s="8" t="s">
        <v>435</v>
      </c>
      <c r="D558" s="28">
        <v>43525</v>
      </c>
      <c r="E558" s="5" t="s">
        <v>688</v>
      </c>
      <c r="F558" s="5" t="s">
        <v>684</v>
      </c>
      <c r="G558" s="5" t="s">
        <v>682</v>
      </c>
      <c r="H558" s="25">
        <v>176136.84</v>
      </c>
      <c r="I558" s="25">
        <f t="shared" si="8"/>
        <v>176136.84</v>
      </c>
      <c r="J558" s="30" t="s">
        <v>686</v>
      </c>
      <c r="K558" s="30" t="s">
        <v>687</v>
      </c>
      <c r="L558" s="2" t="s">
        <v>696</v>
      </c>
    </row>
    <row r="559" spans="2:12" x14ac:dyDescent="0.2">
      <c r="B559" s="6">
        <v>42222005</v>
      </c>
      <c r="C559" s="8" t="s">
        <v>437</v>
      </c>
      <c r="D559" s="28">
        <v>43525</v>
      </c>
      <c r="E559" s="5" t="s">
        <v>688</v>
      </c>
      <c r="F559" s="5" t="s">
        <v>684</v>
      </c>
      <c r="G559" s="5" t="s">
        <v>682</v>
      </c>
      <c r="H559" s="25">
        <v>644681.4</v>
      </c>
      <c r="I559" s="25">
        <f t="shared" si="8"/>
        <v>644681.4</v>
      </c>
      <c r="J559" s="30" t="s">
        <v>686</v>
      </c>
      <c r="K559" s="30" t="s">
        <v>687</v>
      </c>
      <c r="L559" s="2" t="s">
        <v>696</v>
      </c>
    </row>
    <row r="560" spans="2:12" ht="30" x14ac:dyDescent="0.2">
      <c r="B560" s="9">
        <v>42181705</v>
      </c>
      <c r="C560" s="11" t="s">
        <v>438</v>
      </c>
      <c r="D560" s="28">
        <v>43525</v>
      </c>
      <c r="E560" s="5" t="s">
        <v>688</v>
      </c>
      <c r="F560" s="5" t="s">
        <v>684</v>
      </c>
      <c r="G560" s="5" t="s">
        <v>682</v>
      </c>
      <c r="H560" s="25">
        <v>189103.2</v>
      </c>
      <c r="I560" s="25">
        <f t="shared" si="8"/>
        <v>189103.2</v>
      </c>
      <c r="J560" s="30" t="s">
        <v>686</v>
      </c>
      <c r="K560" s="30" t="s">
        <v>687</v>
      </c>
      <c r="L560" s="2" t="s">
        <v>696</v>
      </c>
    </row>
    <row r="561" spans="2:12" x14ac:dyDescent="0.2">
      <c r="B561" s="9">
        <v>42181705</v>
      </c>
      <c r="C561" s="11" t="s">
        <v>439</v>
      </c>
      <c r="D561" s="28">
        <v>43525</v>
      </c>
      <c r="E561" s="5" t="s">
        <v>688</v>
      </c>
      <c r="F561" s="5" t="s">
        <v>684</v>
      </c>
      <c r="G561" s="5" t="s">
        <v>682</v>
      </c>
      <c r="H561" s="25">
        <v>320397</v>
      </c>
      <c r="I561" s="25">
        <f t="shared" si="8"/>
        <v>320397</v>
      </c>
      <c r="J561" s="30" t="s">
        <v>686</v>
      </c>
      <c r="K561" s="30" t="s">
        <v>687</v>
      </c>
      <c r="L561" s="2" t="s">
        <v>696</v>
      </c>
    </row>
    <row r="562" spans="2:12" ht="30" x14ac:dyDescent="0.2">
      <c r="B562" s="9">
        <v>42181901</v>
      </c>
      <c r="C562" s="11" t="s">
        <v>440</v>
      </c>
      <c r="D562" s="28">
        <v>43525</v>
      </c>
      <c r="E562" s="5" t="s">
        <v>688</v>
      </c>
      <c r="F562" s="5" t="s">
        <v>684</v>
      </c>
      <c r="G562" s="5" t="s">
        <v>682</v>
      </c>
      <c r="H562" s="25">
        <v>387904</v>
      </c>
      <c r="I562" s="25">
        <f t="shared" si="8"/>
        <v>387904</v>
      </c>
      <c r="J562" s="30" t="s">
        <v>686</v>
      </c>
      <c r="K562" s="30" t="s">
        <v>687</v>
      </c>
      <c r="L562" s="2" t="s">
        <v>696</v>
      </c>
    </row>
    <row r="563" spans="2:12" ht="30" x14ac:dyDescent="0.2">
      <c r="B563" s="9">
        <v>42181901</v>
      </c>
      <c r="C563" s="11" t="s">
        <v>441</v>
      </c>
      <c r="D563" s="28">
        <v>43525</v>
      </c>
      <c r="E563" s="5" t="s">
        <v>688</v>
      </c>
      <c r="F563" s="5" t="s">
        <v>684</v>
      </c>
      <c r="G563" s="5" t="s">
        <v>682</v>
      </c>
      <c r="H563" s="25">
        <v>174556.79999999999</v>
      </c>
      <c r="I563" s="25">
        <f t="shared" si="8"/>
        <v>174556.79999999999</v>
      </c>
      <c r="J563" s="30" t="s">
        <v>686</v>
      </c>
      <c r="K563" s="30" t="s">
        <v>687</v>
      </c>
      <c r="L563" s="2" t="s">
        <v>696</v>
      </c>
    </row>
    <row r="564" spans="2:12" x14ac:dyDescent="0.2">
      <c r="B564" s="9">
        <v>42172100</v>
      </c>
      <c r="C564" s="11" t="s">
        <v>442</v>
      </c>
      <c r="D564" s="27">
        <v>43473</v>
      </c>
      <c r="E564" s="5" t="s">
        <v>689</v>
      </c>
      <c r="F564" s="5" t="s">
        <v>683</v>
      </c>
      <c r="G564" s="5" t="s">
        <v>682</v>
      </c>
      <c r="H564" s="25">
        <v>101824.79999999999</v>
      </c>
      <c r="I564" s="25">
        <f t="shared" si="8"/>
        <v>101824.79999999999</v>
      </c>
      <c r="J564" s="30" t="s">
        <v>686</v>
      </c>
      <c r="K564" s="30" t="s">
        <v>687</v>
      </c>
      <c r="L564" s="2" t="s">
        <v>696</v>
      </c>
    </row>
    <row r="565" spans="2:12" x14ac:dyDescent="0.2">
      <c r="B565" s="9">
        <v>42201700</v>
      </c>
      <c r="C565" s="11" t="s">
        <v>443</v>
      </c>
      <c r="D565" s="27">
        <v>43473</v>
      </c>
      <c r="E565" s="5" t="s">
        <v>689</v>
      </c>
      <c r="F565" s="5" t="s">
        <v>683</v>
      </c>
      <c r="G565" s="5" t="s">
        <v>682</v>
      </c>
      <c r="H565" s="25">
        <v>167200</v>
      </c>
      <c r="I565" s="25">
        <f t="shared" si="8"/>
        <v>167200</v>
      </c>
      <c r="J565" s="30" t="s">
        <v>686</v>
      </c>
      <c r="K565" s="30" t="s">
        <v>687</v>
      </c>
      <c r="L565" s="2" t="s">
        <v>696</v>
      </c>
    </row>
    <row r="566" spans="2:12" x14ac:dyDescent="0.2">
      <c r="B566" s="6">
        <v>42311601</v>
      </c>
      <c r="C566" s="8" t="s">
        <v>444</v>
      </c>
      <c r="D566" s="27">
        <v>43473</v>
      </c>
      <c r="E566" s="5" t="s">
        <v>689</v>
      </c>
      <c r="F566" s="5" t="s">
        <v>683</v>
      </c>
      <c r="G566" s="5" t="s">
        <v>682</v>
      </c>
      <c r="H566" s="25">
        <v>696095.4</v>
      </c>
      <c r="I566" s="25">
        <f t="shared" si="8"/>
        <v>696095.4</v>
      </c>
      <c r="J566" s="30" t="s">
        <v>686</v>
      </c>
      <c r="K566" s="30" t="s">
        <v>687</v>
      </c>
      <c r="L566" s="2" t="s">
        <v>696</v>
      </c>
    </row>
    <row r="567" spans="2:12" x14ac:dyDescent="0.2">
      <c r="B567" s="6">
        <v>42152424</v>
      </c>
      <c r="C567" s="8" t="s">
        <v>445</v>
      </c>
      <c r="D567" s="27">
        <v>43473</v>
      </c>
      <c r="E567" s="5" t="s">
        <v>689</v>
      </c>
      <c r="F567" s="5" t="s">
        <v>683</v>
      </c>
      <c r="G567" s="5" t="s">
        <v>682</v>
      </c>
      <c r="H567" s="25">
        <v>1167455.34675</v>
      </c>
      <c r="I567" s="25">
        <f t="shared" si="8"/>
        <v>1167455.34675</v>
      </c>
      <c r="J567" s="30" t="s">
        <v>686</v>
      </c>
      <c r="K567" s="30" t="s">
        <v>687</v>
      </c>
      <c r="L567" s="2" t="s">
        <v>696</v>
      </c>
    </row>
    <row r="568" spans="2:12" x14ac:dyDescent="0.2">
      <c r="B568" s="6">
        <v>12352319</v>
      </c>
      <c r="C568" s="8" t="s">
        <v>446</v>
      </c>
      <c r="D568" s="27">
        <v>43473</v>
      </c>
      <c r="E568" s="5" t="s">
        <v>689</v>
      </c>
      <c r="F568" s="5" t="s">
        <v>683</v>
      </c>
      <c r="G568" s="5" t="s">
        <v>682</v>
      </c>
      <c r="H568" s="25">
        <v>177754.5</v>
      </c>
      <c r="I568" s="25">
        <f t="shared" si="8"/>
        <v>177754.5</v>
      </c>
      <c r="J568" s="30" t="s">
        <v>686</v>
      </c>
      <c r="K568" s="30" t="s">
        <v>687</v>
      </c>
      <c r="L568" s="2" t="s">
        <v>696</v>
      </c>
    </row>
    <row r="569" spans="2:12" x14ac:dyDescent="0.2">
      <c r="B569" s="6">
        <v>42152400</v>
      </c>
      <c r="C569" s="8" t="s">
        <v>447</v>
      </c>
      <c r="D569" s="27">
        <v>43473</v>
      </c>
      <c r="E569" s="5" t="s">
        <v>689</v>
      </c>
      <c r="F569" s="5" t="s">
        <v>683</v>
      </c>
      <c r="G569" s="5" t="s">
        <v>682</v>
      </c>
      <c r="H569" s="25">
        <v>53984.700000000004</v>
      </c>
      <c r="I569" s="25">
        <f t="shared" si="8"/>
        <v>53984.700000000004</v>
      </c>
      <c r="J569" s="30" t="s">
        <v>686</v>
      </c>
      <c r="K569" s="30" t="s">
        <v>687</v>
      </c>
      <c r="L569" s="2" t="s">
        <v>696</v>
      </c>
    </row>
    <row r="570" spans="2:12" x14ac:dyDescent="0.2">
      <c r="B570" s="6">
        <v>42151602</v>
      </c>
      <c r="C570" s="8" t="s">
        <v>448</v>
      </c>
      <c r="D570" s="27">
        <v>43473</v>
      </c>
      <c r="E570" s="5" t="s">
        <v>689</v>
      </c>
      <c r="F570" s="5" t="s">
        <v>683</v>
      </c>
      <c r="G570" s="5" t="s">
        <v>682</v>
      </c>
      <c r="H570" s="25">
        <v>11359.829250000001</v>
      </c>
      <c r="I570" s="25">
        <f t="shared" si="8"/>
        <v>11359.829250000001</v>
      </c>
      <c r="J570" s="30" t="s">
        <v>686</v>
      </c>
      <c r="K570" s="30" t="s">
        <v>687</v>
      </c>
      <c r="L570" s="2" t="s">
        <v>696</v>
      </c>
    </row>
    <row r="571" spans="2:12" x14ac:dyDescent="0.2">
      <c r="B571" s="6">
        <v>42151602</v>
      </c>
      <c r="C571" s="8" t="s">
        <v>449</v>
      </c>
      <c r="D571" s="27">
        <v>43473</v>
      </c>
      <c r="E571" s="5" t="s">
        <v>689</v>
      </c>
      <c r="F571" s="5" t="s">
        <v>683</v>
      </c>
      <c r="G571" s="5" t="s">
        <v>682</v>
      </c>
      <c r="H571" s="25">
        <v>19977.63075</v>
      </c>
      <c r="I571" s="25">
        <f t="shared" si="8"/>
        <v>19977.63075</v>
      </c>
      <c r="J571" s="30" t="s">
        <v>686</v>
      </c>
      <c r="K571" s="30" t="s">
        <v>687</v>
      </c>
      <c r="L571" s="2" t="s">
        <v>696</v>
      </c>
    </row>
    <row r="572" spans="2:12" x14ac:dyDescent="0.2">
      <c r="B572" s="6">
        <v>42151602</v>
      </c>
      <c r="C572" s="8" t="s">
        <v>450</v>
      </c>
      <c r="D572" s="27">
        <v>43473</v>
      </c>
      <c r="E572" s="5" t="s">
        <v>689</v>
      </c>
      <c r="F572" s="5" t="s">
        <v>683</v>
      </c>
      <c r="G572" s="5" t="s">
        <v>682</v>
      </c>
      <c r="H572" s="25">
        <v>19977.63075</v>
      </c>
      <c r="I572" s="25">
        <f t="shared" si="8"/>
        <v>19977.63075</v>
      </c>
      <c r="J572" s="30" t="s">
        <v>686</v>
      </c>
      <c r="K572" s="30" t="s">
        <v>687</v>
      </c>
      <c r="L572" s="2" t="s">
        <v>696</v>
      </c>
    </row>
    <row r="573" spans="2:12" x14ac:dyDescent="0.2">
      <c r="B573" s="6">
        <v>42152419</v>
      </c>
      <c r="C573" s="8" t="s">
        <v>451</v>
      </c>
      <c r="D573" s="27">
        <v>43473</v>
      </c>
      <c r="E573" s="5" t="s">
        <v>689</v>
      </c>
      <c r="F573" s="5" t="s">
        <v>683</v>
      </c>
      <c r="G573" s="5" t="s">
        <v>682</v>
      </c>
      <c r="H573" s="25">
        <v>30942.449999999997</v>
      </c>
      <c r="I573" s="25">
        <f t="shared" si="8"/>
        <v>30942.449999999997</v>
      </c>
      <c r="J573" s="30" t="s">
        <v>686</v>
      </c>
      <c r="K573" s="30" t="s">
        <v>687</v>
      </c>
      <c r="L573" s="2" t="s">
        <v>696</v>
      </c>
    </row>
    <row r="574" spans="2:12" x14ac:dyDescent="0.2">
      <c r="B574" s="6">
        <v>42151608</v>
      </c>
      <c r="C574" s="8" t="s">
        <v>452</v>
      </c>
      <c r="D574" s="27">
        <v>43473</v>
      </c>
      <c r="E574" s="5" t="s">
        <v>689</v>
      </c>
      <c r="F574" s="5" t="s">
        <v>683</v>
      </c>
      <c r="G574" s="5" t="s">
        <v>682</v>
      </c>
      <c r="H574" s="25">
        <v>48964.78125</v>
      </c>
      <c r="I574" s="25">
        <f t="shared" si="8"/>
        <v>48964.78125</v>
      </c>
      <c r="J574" s="30" t="s">
        <v>686</v>
      </c>
      <c r="K574" s="30" t="s">
        <v>687</v>
      </c>
      <c r="L574" s="2" t="s">
        <v>696</v>
      </c>
    </row>
    <row r="575" spans="2:12" x14ac:dyDescent="0.2">
      <c r="B575" s="6">
        <v>42151905</v>
      </c>
      <c r="C575" s="8" t="s">
        <v>453</v>
      </c>
      <c r="D575" s="27">
        <v>43473</v>
      </c>
      <c r="E575" s="5" t="s">
        <v>689</v>
      </c>
      <c r="F575" s="5" t="s">
        <v>683</v>
      </c>
      <c r="G575" s="5" t="s">
        <v>682</v>
      </c>
      <c r="H575" s="25">
        <v>1044582</v>
      </c>
      <c r="I575" s="25">
        <f t="shared" si="8"/>
        <v>1044582</v>
      </c>
      <c r="J575" s="30" t="s">
        <v>686</v>
      </c>
      <c r="K575" s="30" t="s">
        <v>687</v>
      </c>
      <c r="L575" s="2" t="s">
        <v>696</v>
      </c>
    </row>
    <row r="576" spans="2:12" x14ac:dyDescent="0.2">
      <c r="B576" s="6">
        <v>42151906</v>
      </c>
      <c r="C576" s="8" t="s">
        <v>454</v>
      </c>
      <c r="D576" s="27">
        <v>43473</v>
      </c>
      <c r="E576" s="5" t="s">
        <v>689</v>
      </c>
      <c r="F576" s="5" t="s">
        <v>683</v>
      </c>
      <c r="G576" s="5" t="s">
        <v>682</v>
      </c>
      <c r="H576" s="25">
        <v>45439.317000000003</v>
      </c>
      <c r="I576" s="25">
        <f t="shared" si="8"/>
        <v>45439.317000000003</v>
      </c>
      <c r="J576" s="30" t="s">
        <v>686</v>
      </c>
      <c r="K576" s="30" t="s">
        <v>687</v>
      </c>
      <c r="L576" s="2" t="s">
        <v>696</v>
      </c>
    </row>
    <row r="577" spans="2:12" x14ac:dyDescent="0.2">
      <c r="B577" s="6">
        <v>42152400</v>
      </c>
      <c r="C577" s="8" t="s">
        <v>455</v>
      </c>
      <c r="D577" s="27">
        <v>43473</v>
      </c>
      <c r="E577" s="5" t="s">
        <v>689</v>
      </c>
      <c r="F577" s="5" t="s">
        <v>683</v>
      </c>
      <c r="G577" s="5" t="s">
        <v>682</v>
      </c>
      <c r="H577" s="25">
        <v>130024.125</v>
      </c>
      <c r="I577" s="25">
        <f t="shared" si="8"/>
        <v>130024.125</v>
      </c>
      <c r="J577" s="30" t="s">
        <v>686</v>
      </c>
      <c r="K577" s="30" t="s">
        <v>687</v>
      </c>
      <c r="L577" s="2" t="s">
        <v>696</v>
      </c>
    </row>
    <row r="578" spans="2:12" x14ac:dyDescent="0.2">
      <c r="B578" s="6">
        <v>42152428</v>
      </c>
      <c r="C578" s="8" t="s">
        <v>456</v>
      </c>
      <c r="D578" s="27">
        <v>43473</v>
      </c>
      <c r="E578" s="5" t="s">
        <v>689</v>
      </c>
      <c r="F578" s="5" t="s">
        <v>683</v>
      </c>
      <c r="G578" s="5" t="s">
        <v>682</v>
      </c>
      <c r="H578" s="25">
        <v>107530.5</v>
      </c>
      <c r="I578" s="25">
        <f t="shared" si="8"/>
        <v>107530.5</v>
      </c>
      <c r="J578" s="30" t="s">
        <v>686</v>
      </c>
      <c r="K578" s="30" t="s">
        <v>687</v>
      </c>
      <c r="L578" s="2" t="s">
        <v>696</v>
      </c>
    </row>
    <row r="579" spans="2:12" x14ac:dyDescent="0.2">
      <c r="B579" s="6">
        <v>42152428</v>
      </c>
      <c r="C579" s="8" t="s">
        <v>457</v>
      </c>
      <c r="D579" s="27">
        <v>43473</v>
      </c>
      <c r="E579" s="5" t="s">
        <v>689</v>
      </c>
      <c r="F579" s="5" t="s">
        <v>683</v>
      </c>
      <c r="G579" s="5" t="s">
        <v>682</v>
      </c>
      <c r="H579" s="25">
        <v>107530.5</v>
      </c>
      <c r="I579" s="25">
        <f t="shared" si="8"/>
        <v>107530.5</v>
      </c>
      <c r="J579" s="30" t="s">
        <v>686</v>
      </c>
      <c r="K579" s="30" t="s">
        <v>687</v>
      </c>
      <c r="L579" s="2" t="s">
        <v>696</v>
      </c>
    </row>
    <row r="580" spans="2:12" x14ac:dyDescent="0.2">
      <c r="B580" s="6">
        <v>42152428</v>
      </c>
      <c r="C580" s="8" t="s">
        <v>458</v>
      </c>
      <c r="D580" s="27">
        <v>43473</v>
      </c>
      <c r="E580" s="5" t="s">
        <v>689</v>
      </c>
      <c r="F580" s="5" t="s">
        <v>683</v>
      </c>
      <c r="G580" s="5" t="s">
        <v>682</v>
      </c>
      <c r="H580" s="25">
        <v>107530.5</v>
      </c>
      <c r="I580" s="25">
        <f t="shared" si="8"/>
        <v>107530.5</v>
      </c>
      <c r="J580" s="30" t="s">
        <v>686</v>
      </c>
      <c r="K580" s="30" t="s">
        <v>687</v>
      </c>
      <c r="L580" s="2" t="s">
        <v>696</v>
      </c>
    </row>
    <row r="581" spans="2:12" x14ac:dyDescent="0.2">
      <c r="B581" s="6">
        <v>42152428</v>
      </c>
      <c r="C581" s="8" t="s">
        <v>459</v>
      </c>
      <c r="D581" s="27">
        <v>43473</v>
      </c>
      <c r="E581" s="5" t="s">
        <v>689</v>
      </c>
      <c r="F581" s="5" t="s">
        <v>683</v>
      </c>
      <c r="G581" s="5" t="s">
        <v>682</v>
      </c>
      <c r="H581" s="25">
        <v>107530.5</v>
      </c>
      <c r="I581" s="25">
        <f t="shared" si="8"/>
        <v>107530.5</v>
      </c>
      <c r="J581" s="30" t="s">
        <v>686</v>
      </c>
      <c r="K581" s="30" t="s">
        <v>687</v>
      </c>
      <c r="L581" s="2" t="s">
        <v>696</v>
      </c>
    </row>
    <row r="582" spans="2:12" x14ac:dyDescent="0.2">
      <c r="B582" s="6">
        <v>42152443</v>
      </c>
      <c r="C582" s="8" t="s">
        <v>460</v>
      </c>
      <c r="D582" s="27">
        <v>43473</v>
      </c>
      <c r="E582" s="5" t="s">
        <v>689</v>
      </c>
      <c r="F582" s="5" t="s">
        <v>683</v>
      </c>
      <c r="G582" s="5" t="s">
        <v>682</v>
      </c>
      <c r="H582" s="25">
        <v>158004</v>
      </c>
      <c r="I582" s="25">
        <f t="shared" si="8"/>
        <v>158004</v>
      </c>
      <c r="J582" s="30" t="s">
        <v>686</v>
      </c>
      <c r="K582" s="30" t="s">
        <v>687</v>
      </c>
      <c r="L582" s="2" t="s">
        <v>696</v>
      </c>
    </row>
    <row r="583" spans="2:12" x14ac:dyDescent="0.2">
      <c r="B583" s="6">
        <v>42151815</v>
      </c>
      <c r="C583" s="8" t="s">
        <v>461</v>
      </c>
      <c r="D583" s="27">
        <v>43473</v>
      </c>
      <c r="E583" s="5" t="s">
        <v>689</v>
      </c>
      <c r="F583" s="5" t="s">
        <v>683</v>
      </c>
      <c r="G583" s="5" t="s">
        <v>682</v>
      </c>
      <c r="H583" s="25">
        <v>74613</v>
      </c>
      <c r="I583" s="25">
        <f t="shared" si="8"/>
        <v>74613</v>
      </c>
      <c r="J583" s="30" t="s">
        <v>686</v>
      </c>
      <c r="K583" s="30" t="s">
        <v>687</v>
      </c>
      <c r="L583" s="2" t="s">
        <v>696</v>
      </c>
    </row>
    <row r="584" spans="2:12" x14ac:dyDescent="0.2">
      <c r="B584" s="6">
        <v>42151660</v>
      </c>
      <c r="C584" s="8" t="s">
        <v>462</v>
      </c>
      <c r="D584" s="27">
        <v>43473</v>
      </c>
      <c r="E584" s="5" t="s">
        <v>689</v>
      </c>
      <c r="F584" s="5" t="s">
        <v>683</v>
      </c>
      <c r="G584" s="5" t="s">
        <v>682</v>
      </c>
      <c r="H584" s="25">
        <v>3644.96</v>
      </c>
      <c r="I584" s="25">
        <f t="shared" si="8"/>
        <v>3644.96</v>
      </c>
      <c r="J584" s="30" t="s">
        <v>686</v>
      </c>
      <c r="K584" s="30" t="s">
        <v>687</v>
      </c>
      <c r="L584" s="2" t="s">
        <v>696</v>
      </c>
    </row>
    <row r="585" spans="2:12" x14ac:dyDescent="0.2">
      <c r="B585" s="6">
        <v>42152434</v>
      </c>
      <c r="C585" s="8" t="s">
        <v>463</v>
      </c>
      <c r="D585" s="27">
        <v>43473</v>
      </c>
      <c r="E585" s="5" t="s">
        <v>689</v>
      </c>
      <c r="F585" s="5" t="s">
        <v>683</v>
      </c>
      <c r="G585" s="5" t="s">
        <v>682</v>
      </c>
      <c r="H585" s="25">
        <v>91400.925000000003</v>
      </c>
      <c r="I585" s="25">
        <f t="shared" si="8"/>
        <v>91400.925000000003</v>
      </c>
      <c r="J585" s="30" t="s">
        <v>686</v>
      </c>
      <c r="K585" s="30" t="s">
        <v>687</v>
      </c>
      <c r="L585" s="2" t="s">
        <v>696</v>
      </c>
    </row>
    <row r="586" spans="2:12" x14ac:dyDescent="0.2">
      <c r="B586" s="6">
        <v>42151624</v>
      </c>
      <c r="C586" s="8" t="s">
        <v>464</v>
      </c>
      <c r="D586" s="27">
        <v>43473</v>
      </c>
      <c r="E586" s="5" t="s">
        <v>689</v>
      </c>
      <c r="F586" s="5" t="s">
        <v>683</v>
      </c>
      <c r="G586" s="5" t="s">
        <v>682</v>
      </c>
      <c r="H586" s="25">
        <v>14493.57525</v>
      </c>
      <c r="I586" s="25">
        <f t="shared" si="8"/>
        <v>14493.57525</v>
      </c>
      <c r="J586" s="30" t="s">
        <v>686</v>
      </c>
      <c r="K586" s="30" t="s">
        <v>687</v>
      </c>
      <c r="L586" s="2" t="s">
        <v>696</v>
      </c>
    </row>
    <row r="587" spans="2:12" x14ac:dyDescent="0.2">
      <c r="B587" s="6">
        <v>42151627</v>
      </c>
      <c r="C587" s="8" t="s">
        <v>465</v>
      </c>
      <c r="D587" s="27">
        <v>43473</v>
      </c>
      <c r="E587" s="5" t="s">
        <v>689</v>
      </c>
      <c r="F587" s="5" t="s">
        <v>683</v>
      </c>
      <c r="G587" s="5" t="s">
        <v>682</v>
      </c>
      <c r="H587" s="25">
        <v>574520.1</v>
      </c>
      <c r="I587" s="25">
        <f t="shared" si="8"/>
        <v>574520.1</v>
      </c>
      <c r="J587" s="30" t="s">
        <v>686</v>
      </c>
      <c r="K587" s="30" t="s">
        <v>687</v>
      </c>
      <c r="L587" s="2" t="s">
        <v>696</v>
      </c>
    </row>
    <row r="588" spans="2:12" x14ac:dyDescent="0.2">
      <c r="B588" s="6">
        <v>51142900</v>
      </c>
      <c r="C588" s="8" t="s">
        <v>466</v>
      </c>
      <c r="D588" s="27">
        <v>43473</v>
      </c>
      <c r="E588" s="5" t="s">
        <v>689</v>
      </c>
      <c r="F588" s="5" t="s">
        <v>683</v>
      </c>
      <c r="G588" s="5" t="s">
        <v>682</v>
      </c>
      <c r="H588" s="25">
        <v>504735</v>
      </c>
      <c r="I588" s="25">
        <f t="shared" si="8"/>
        <v>504735</v>
      </c>
      <c r="J588" s="30" t="s">
        <v>686</v>
      </c>
      <c r="K588" s="30" t="s">
        <v>687</v>
      </c>
      <c r="L588" s="2" t="s">
        <v>696</v>
      </c>
    </row>
    <row r="589" spans="2:12" x14ac:dyDescent="0.2">
      <c r="B589" s="6">
        <v>51142904</v>
      </c>
      <c r="C589" s="8" t="s">
        <v>467</v>
      </c>
      <c r="D589" s="27">
        <v>43473</v>
      </c>
      <c r="E589" s="5" t="s">
        <v>689</v>
      </c>
      <c r="F589" s="5" t="s">
        <v>683</v>
      </c>
      <c r="G589" s="5" t="s">
        <v>682</v>
      </c>
      <c r="H589" s="25">
        <v>351120</v>
      </c>
      <c r="I589" s="25">
        <f t="shared" si="8"/>
        <v>351120</v>
      </c>
      <c r="J589" s="30" t="s">
        <v>686</v>
      </c>
      <c r="K589" s="30" t="s">
        <v>687</v>
      </c>
      <c r="L589" s="2" t="s">
        <v>696</v>
      </c>
    </row>
    <row r="590" spans="2:12" x14ac:dyDescent="0.2">
      <c r="B590" s="6">
        <v>42141501</v>
      </c>
      <c r="C590" s="8" t="s">
        <v>468</v>
      </c>
      <c r="D590" s="27">
        <v>43473</v>
      </c>
      <c r="E590" s="5" t="s">
        <v>689</v>
      </c>
      <c r="F590" s="5" t="s">
        <v>683</v>
      </c>
      <c r="G590" s="5" t="s">
        <v>682</v>
      </c>
      <c r="H590" s="25">
        <v>365384.25</v>
      </c>
      <c r="I590" s="25">
        <f t="shared" si="8"/>
        <v>365384.25</v>
      </c>
      <c r="J590" s="30" t="s">
        <v>686</v>
      </c>
      <c r="K590" s="30" t="s">
        <v>687</v>
      </c>
      <c r="L590" s="2" t="s">
        <v>696</v>
      </c>
    </row>
    <row r="591" spans="2:12" x14ac:dyDescent="0.2">
      <c r="B591" s="6">
        <v>51102719</v>
      </c>
      <c r="C591" s="8" t="s">
        <v>469</v>
      </c>
      <c r="D591" s="27">
        <v>43473</v>
      </c>
      <c r="E591" s="5" t="s">
        <v>689</v>
      </c>
      <c r="F591" s="5" t="s">
        <v>683</v>
      </c>
      <c r="G591" s="5" t="s">
        <v>682</v>
      </c>
      <c r="H591" s="25">
        <v>52668</v>
      </c>
      <c r="I591" s="25">
        <f t="shared" si="8"/>
        <v>52668</v>
      </c>
      <c r="J591" s="30" t="s">
        <v>686</v>
      </c>
      <c r="K591" s="30" t="s">
        <v>687</v>
      </c>
      <c r="L591" s="2" t="s">
        <v>696</v>
      </c>
    </row>
    <row r="592" spans="2:12" x14ac:dyDescent="0.2">
      <c r="B592" s="6">
        <v>42151815</v>
      </c>
      <c r="C592" s="8" t="s">
        <v>470</v>
      </c>
      <c r="D592" s="27">
        <v>43473</v>
      </c>
      <c r="E592" s="5" t="s">
        <v>689</v>
      </c>
      <c r="F592" s="5" t="s">
        <v>683</v>
      </c>
      <c r="G592" s="5" t="s">
        <v>682</v>
      </c>
      <c r="H592" s="25">
        <v>149226</v>
      </c>
      <c r="I592" s="25">
        <f t="shared" si="8"/>
        <v>149226</v>
      </c>
      <c r="J592" s="30" t="s">
        <v>686</v>
      </c>
      <c r="K592" s="30" t="s">
        <v>687</v>
      </c>
      <c r="L592" s="2" t="s">
        <v>696</v>
      </c>
    </row>
    <row r="593" spans="2:12" x14ac:dyDescent="0.2">
      <c r="B593" s="6">
        <v>42151815</v>
      </c>
      <c r="C593" s="8" t="s">
        <v>471</v>
      </c>
      <c r="D593" s="27">
        <v>43473</v>
      </c>
      <c r="E593" s="5" t="s">
        <v>689</v>
      </c>
      <c r="F593" s="5" t="s">
        <v>683</v>
      </c>
      <c r="G593" s="5" t="s">
        <v>682</v>
      </c>
      <c r="H593" s="25">
        <v>149226</v>
      </c>
      <c r="I593" s="25">
        <f t="shared" si="8"/>
        <v>149226</v>
      </c>
      <c r="J593" s="30" t="s">
        <v>686</v>
      </c>
      <c r="K593" s="30" t="s">
        <v>687</v>
      </c>
      <c r="L593" s="2" t="s">
        <v>696</v>
      </c>
    </row>
    <row r="594" spans="2:12" x14ac:dyDescent="0.2">
      <c r="B594" s="6">
        <v>42152400</v>
      </c>
      <c r="C594" s="8" t="s">
        <v>599</v>
      </c>
      <c r="D594" s="27">
        <v>43473</v>
      </c>
      <c r="E594" s="5" t="s">
        <v>689</v>
      </c>
      <c r="F594" s="5" t="s">
        <v>683</v>
      </c>
      <c r="G594" s="5" t="s">
        <v>682</v>
      </c>
      <c r="H594" s="25">
        <v>61446</v>
      </c>
      <c r="I594" s="25">
        <f t="shared" si="8"/>
        <v>61446</v>
      </c>
      <c r="J594" s="30" t="s">
        <v>686</v>
      </c>
      <c r="K594" s="30" t="s">
        <v>687</v>
      </c>
      <c r="L594" s="2" t="s">
        <v>696</v>
      </c>
    </row>
    <row r="595" spans="2:12" x14ac:dyDescent="0.2">
      <c r="B595" s="6">
        <v>42152400</v>
      </c>
      <c r="C595" s="8" t="s">
        <v>472</v>
      </c>
      <c r="D595" s="27">
        <v>43473</v>
      </c>
      <c r="E595" s="5" t="s">
        <v>689</v>
      </c>
      <c r="F595" s="5" t="s">
        <v>683</v>
      </c>
      <c r="G595" s="5" t="s">
        <v>682</v>
      </c>
      <c r="H595" s="25">
        <v>29845.200000000001</v>
      </c>
      <c r="I595" s="25">
        <f t="shared" si="8"/>
        <v>29845.200000000001</v>
      </c>
      <c r="J595" s="30" t="s">
        <v>686</v>
      </c>
      <c r="K595" s="30" t="s">
        <v>687</v>
      </c>
      <c r="L595" s="2" t="s">
        <v>696</v>
      </c>
    </row>
    <row r="596" spans="2:12" x14ac:dyDescent="0.2">
      <c r="B596" s="6">
        <v>42311512</v>
      </c>
      <c r="C596" s="8" t="s">
        <v>473</v>
      </c>
      <c r="D596" s="27">
        <v>43473</v>
      </c>
      <c r="E596" s="5" t="s">
        <v>689</v>
      </c>
      <c r="F596" s="5" t="s">
        <v>683</v>
      </c>
      <c r="G596" s="5" t="s">
        <v>682</v>
      </c>
      <c r="H596" s="25">
        <v>192018.75</v>
      </c>
      <c r="I596" s="25">
        <f t="shared" si="8"/>
        <v>192018.75</v>
      </c>
      <c r="J596" s="30" t="s">
        <v>686</v>
      </c>
      <c r="K596" s="30" t="s">
        <v>687</v>
      </c>
      <c r="L596" s="2" t="s">
        <v>696</v>
      </c>
    </row>
    <row r="597" spans="2:12" x14ac:dyDescent="0.2">
      <c r="B597" s="6">
        <v>42152419</v>
      </c>
      <c r="C597" s="8" t="s">
        <v>474</v>
      </c>
      <c r="D597" s="27">
        <v>43473</v>
      </c>
      <c r="E597" s="5" t="s">
        <v>689</v>
      </c>
      <c r="F597" s="5" t="s">
        <v>683</v>
      </c>
      <c r="G597" s="5" t="s">
        <v>682</v>
      </c>
      <c r="H597" s="25">
        <v>24029.775000000001</v>
      </c>
      <c r="I597" s="25">
        <f t="shared" si="8"/>
        <v>24029.775000000001</v>
      </c>
      <c r="J597" s="30" t="s">
        <v>686</v>
      </c>
      <c r="K597" s="30" t="s">
        <v>687</v>
      </c>
      <c r="L597" s="2" t="s">
        <v>696</v>
      </c>
    </row>
    <row r="598" spans="2:12" x14ac:dyDescent="0.2">
      <c r="B598" s="6">
        <v>42151904</v>
      </c>
      <c r="C598" s="8" t="s">
        <v>475</v>
      </c>
      <c r="D598" s="27">
        <v>43473</v>
      </c>
      <c r="E598" s="5" t="s">
        <v>689</v>
      </c>
      <c r="F598" s="5" t="s">
        <v>683</v>
      </c>
      <c r="G598" s="5" t="s">
        <v>682</v>
      </c>
      <c r="H598" s="25">
        <v>13057.275</v>
      </c>
      <c r="I598" s="25">
        <f t="shared" si="8"/>
        <v>13057.275</v>
      </c>
      <c r="J598" s="30" t="s">
        <v>686</v>
      </c>
      <c r="K598" s="30" t="s">
        <v>687</v>
      </c>
      <c r="L598" s="2" t="s">
        <v>696</v>
      </c>
    </row>
    <row r="599" spans="2:12" x14ac:dyDescent="0.2">
      <c r="B599" s="6">
        <v>42152423</v>
      </c>
      <c r="C599" s="8" t="s">
        <v>476</v>
      </c>
      <c r="D599" s="27">
        <v>43473</v>
      </c>
      <c r="E599" s="5" t="s">
        <v>689</v>
      </c>
      <c r="F599" s="5" t="s">
        <v>683</v>
      </c>
      <c r="G599" s="5" t="s">
        <v>682</v>
      </c>
      <c r="H599" s="25">
        <v>1327672.5</v>
      </c>
      <c r="I599" s="25">
        <f t="shared" si="8"/>
        <v>1327672.5</v>
      </c>
      <c r="J599" s="30" t="s">
        <v>686</v>
      </c>
      <c r="K599" s="30" t="s">
        <v>687</v>
      </c>
      <c r="L599" s="2" t="s">
        <v>696</v>
      </c>
    </row>
    <row r="600" spans="2:12" x14ac:dyDescent="0.2">
      <c r="B600" s="6">
        <v>42151655</v>
      </c>
      <c r="C600" s="8" t="s">
        <v>477</v>
      </c>
      <c r="D600" s="27">
        <v>43473</v>
      </c>
      <c r="E600" s="5" t="s">
        <v>689</v>
      </c>
      <c r="F600" s="5" t="s">
        <v>683</v>
      </c>
      <c r="G600" s="5" t="s">
        <v>682</v>
      </c>
      <c r="H600" s="25">
        <v>121432.6575</v>
      </c>
      <c r="I600" s="25">
        <f t="shared" si="8"/>
        <v>121432.6575</v>
      </c>
      <c r="J600" s="30" t="s">
        <v>686</v>
      </c>
      <c r="K600" s="30" t="s">
        <v>687</v>
      </c>
      <c r="L600" s="2" t="s">
        <v>696</v>
      </c>
    </row>
    <row r="601" spans="2:12" x14ac:dyDescent="0.2">
      <c r="B601" s="6">
        <v>42281904</v>
      </c>
      <c r="C601" s="8" t="s">
        <v>478</v>
      </c>
      <c r="D601" s="27">
        <v>43473</v>
      </c>
      <c r="E601" s="5" t="s">
        <v>689</v>
      </c>
      <c r="F601" s="5" t="s">
        <v>683</v>
      </c>
      <c r="G601" s="5" t="s">
        <v>682</v>
      </c>
      <c r="H601" s="25">
        <v>1284835.8600000001</v>
      </c>
      <c r="I601" s="25">
        <f t="shared" si="8"/>
        <v>1284835.8600000001</v>
      </c>
      <c r="J601" s="30" t="s">
        <v>686</v>
      </c>
      <c r="K601" s="30" t="s">
        <v>687</v>
      </c>
      <c r="L601" s="2" t="s">
        <v>696</v>
      </c>
    </row>
    <row r="602" spans="2:12" x14ac:dyDescent="0.2">
      <c r="B602" s="6">
        <v>42151620</v>
      </c>
      <c r="C602" s="8" t="s">
        <v>479</v>
      </c>
      <c r="D602" s="27">
        <v>43473</v>
      </c>
      <c r="E602" s="5" t="s">
        <v>689</v>
      </c>
      <c r="F602" s="5" t="s">
        <v>683</v>
      </c>
      <c r="G602" s="5" t="s">
        <v>682</v>
      </c>
      <c r="H602" s="25">
        <v>148852.935</v>
      </c>
      <c r="I602" s="25">
        <f t="shared" si="8"/>
        <v>148852.935</v>
      </c>
      <c r="J602" s="30" t="s">
        <v>686</v>
      </c>
      <c r="K602" s="30" t="s">
        <v>687</v>
      </c>
      <c r="L602" s="2" t="s">
        <v>696</v>
      </c>
    </row>
    <row r="603" spans="2:12" x14ac:dyDescent="0.2">
      <c r="B603" s="6">
        <v>42281804</v>
      </c>
      <c r="C603" s="8" t="s">
        <v>480</v>
      </c>
      <c r="D603" s="27">
        <v>43473</v>
      </c>
      <c r="E603" s="5" t="s">
        <v>689</v>
      </c>
      <c r="F603" s="5" t="s">
        <v>683</v>
      </c>
      <c r="G603" s="5" t="s">
        <v>682</v>
      </c>
      <c r="H603" s="25">
        <v>332960.51249999995</v>
      </c>
      <c r="I603" s="25">
        <f t="shared" si="8"/>
        <v>332960.51249999995</v>
      </c>
      <c r="J603" s="30" t="s">
        <v>686</v>
      </c>
      <c r="K603" s="30" t="s">
        <v>687</v>
      </c>
      <c r="L603" s="2" t="s">
        <v>696</v>
      </c>
    </row>
    <row r="604" spans="2:12" x14ac:dyDescent="0.2">
      <c r="B604" s="6">
        <v>42151902</v>
      </c>
      <c r="C604" s="8" t="s">
        <v>481</v>
      </c>
      <c r="D604" s="27">
        <v>43473</v>
      </c>
      <c r="E604" s="5" t="s">
        <v>689</v>
      </c>
      <c r="F604" s="5" t="s">
        <v>683</v>
      </c>
      <c r="G604" s="5" t="s">
        <v>682</v>
      </c>
      <c r="H604" s="25">
        <v>21544.50375</v>
      </c>
      <c r="I604" s="25">
        <f t="shared" si="8"/>
        <v>21544.50375</v>
      </c>
      <c r="J604" s="30" t="s">
        <v>686</v>
      </c>
      <c r="K604" s="30" t="s">
        <v>687</v>
      </c>
      <c r="L604" s="2" t="s">
        <v>696</v>
      </c>
    </row>
    <row r="605" spans="2:12" x14ac:dyDescent="0.2">
      <c r="B605" s="6">
        <v>42151803</v>
      </c>
      <c r="C605" s="8" t="s">
        <v>482</v>
      </c>
      <c r="D605" s="27">
        <v>43473</v>
      </c>
      <c r="E605" s="5" t="s">
        <v>689</v>
      </c>
      <c r="F605" s="5" t="s">
        <v>683</v>
      </c>
      <c r="G605" s="5" t="s">
        <v>682</v>
      </c>
      <c r="H605" s="25">
        <v>658350</v>
      </c>
      <c r="I605" s="25">
        <f t="shared" si="8"/>
        <v>658350</v>
      </c>
      <c r="J605" s="30" t="s">
        <v>686</v>
      </c>
      <c r="K605" s="30" t="s">
        <v>687</v>
      </c>
      <c r="L605" s="2" t="s">
        <v>696</v>
      </c>
    </row>
    <row r="606" spans="2:12" x14ac:dyDescent="0.2">
      <c r="B606" s="6">
        <v>42152400</v>
      </c>
      <c r="C606" s="8" t="s">
        <v>483</v>
      </c>
      <c r="D606" s="27">
        <v>43473</v>
      </c>
      <c r="E606" s="5" t="s">
        <v>689</v>
      </c>
      <c r="F606" s="5" t="s">
        <v>683</v>
      </c>
      <c r="G606" s="5" t="s">
        <v>682</v>
      </c>
      <c r="H606" s="25">
        <v>59251.5</v>
      </c>
      <c r="I606" s="25">
        <f t="shared" si="8"/>
        <v>59251.5</v>
      </c>
      <c r="J606" s="30" t="s">
        <v>686</v>
      </c>
      <c r="K606" s="30" t="s">
        <v>687</v>
      </c>
      <c r="L606" s="2" t="s">
        <v>696</v>
      </c>
    </row>
    <row r="607" spans="2:12" x14ac:dyDescent="0.2">
      <c r="B607" s="6">
        <v>42151902</v>
      </c>
      <c r="C607" s="8" t="s">
        <v>484</v>
      </c>
      <c r="D607" s="27">
        <v>43473</v>
      </c>
      <c r="E607" s="5" t="s">
        <v>689</v>
      </c>
      <c r="F607" s="5" t="s">
        <v>683</v>
      </c>
      <c r="G607" s="5" t="s">
        <v>682</v>
      </c>
      <c r="H607" s="25">
        <v>258534.04499999998</v>
      </c>
      <c r="I607" s="25">
        <f t="shared" si="8"/>
        <v>258534.04499999998</v>
      </c>
      <c r="J607" s="30" t="s">
        <v>686</v>
      </c>
      <c r="K607" s="30" t="s">
        <v>687</v>
      </c>
      <c r="L607" s="2" t="s">
        <v>696</v>
      </c>
    </row>
    <row r="608" spans="2:12" x14ac:dyDescent="0.2">
      <c r="B608" s="6">
        <v>42152428</v>
      </c>
      <c r="C608" s="8" t="s">
        <v>485</v>
      </c>
      <c r="D608" s="27">
        <v>43473</v>
      </c>
      <c r="E608" s="5" t="s">
        <v>689</v>
      </c>
      <c r="F608" s="5" t="s">
        <v>683</v>
      </c>
      <c r="G608" s="5" t="s">
        <v>682</v>
      </c>
      <c r="H608" s="25">
        <v>316008</v>
      </c>
      <c r="I608" s="25">
        <f t="shared" si="8"/>
        <v>316008</v>
      </c>
      <c r="J608" s="30" t="s">
        <v>686</v>
      </c>
      <c r="K608" s="30" t="s">
        <v>687</v>
      </c>
      <c r="L608" s="2" t="s">
        <v>696</v>
      </c>
    </row>
    <row r="609" spans="2:12" x14ac:dyDescent="0.2">
      <c r="B609" s="6">
        <v>42152003</v>
      </c>
      <c r="C609" s="8" t="s">
        <v>486</v>
      </c>
      <c r="D609" s="27">
        <v>43473</v>
      </c>
      <c r="E609" s="5" t="s">
        <v>689</v>
      </c>
      <c r="F609" s="5" t="s">
        <v>683</v>
      </c>
      <c r="G609" s="5" t="s">
        <v>682</v>
      </c>
      <c r="H609" s="25">
        <v>188024.76</v>
      </c>
      <c r="I609" s="25">
        <f t="shared" si="8"/>
        <v>188024.76</v>
      </c>
      <c r="J609" s="30" t="s">
        <v>686</v>
      </c>
      <c r="K609" s="30" t="s">
        <v>687</v>
      </c>
      <c r="L609" s="2" t="s">
        <v>696</v>
      </c>
    </row>
    <row r="610" spans="2:12" x14ac:dyDescent="0.2">
      <c r="B610" s="6">
        <v>42281604</v>
      </c>
      <c r="C610" s="8" t="s">
        <v>487</v>
      </c>
      <c r="D610" s="27">
        <v>43473</v>
      </c>
      <c r="E610" s="5" t="s">
        <v>689</v>
      </c>
      <c r="F610" s="5" t="s">
        <v>683</v>
      </c>
      <c r="G610" s="5" t="s">
        <v>682</v>
      </c>
      <c r="H610" s="25">
        <v>502540.5</v>
      </c>
      <c r="I610" s="25">
        <f t="shared" si="8"/>
        <v>502540.5</v>
      </c>
      <c r="J610" s="30" t="s">
        <v>686</v>
      </c>
      <c r="K610" s="30" t="s">
        <v>687</v>
      </c>
      <c r="L610" s="2" t="s">
        <v>696</v>
      </c>
    </row>
    <row r="611" spans="2:12" x14ac:dyDescent="0.2">
      <c r="B611" s="6">
        <v>42151614</v>
      </c>
      <c r="C611" s="8" t="s">
        <v>488</v>
      </c>
      <c r="D611" s="27">
        <v>43473</v>
      </c>
      <c r="E611" s="5" t="s">
        <v>689</v>
      </c>
      <c r="F611" s="5" t="s">
        <v>683</v>
      </c>
      <c r="G611" s="5" t="s">
        <v>682</v>
      </c>
      <c r="H611" s="25">
        <v>20891.640000000003</v>
      </c>
      <c r="I611" s="25">
        <f t="shared" si="8"/>
        <v>20891.640000000003</v>
      </c>
      <c r="J611" s="30" t="s">
        <v>686</v>
      </c>
      <c r="K611" s="30" t="s">
        <v>687</v>
      </c>
      <c r="L611" s="2" t="s">
        <v>696</v>
      </c>
    </row>
    <row r="612" spans="2:12" x14ac:dyDescent="0.2">
      <c r="B612" s="6">
        <v>42151608</v>
      </c>
      <c r="C612" s="8" t="s">
        <v>489</v>
      </c>
      <c r="D612" s="27">
        <v>43473</v>
      </c>
      <c r="E612" s="5" t="s">
        <v>689</v>
      </c>
      <c r="F612" s="5" t="s">
        <v>683</v>
      </c>
      <c r="G612" s="5" t="s">
        <v>682</v>
      </c>
      <c r="H612" s="25">
        <v>65286.375</v>
      </c>
      <c r="I612" s="25">
        <f t="shared" si="8"/>
        <v>65286.375</v>
      </c>
      <c r="J612" s="30" t="s">
        <v>686</v>
      </c>
      <c r="K612" s="30" t="s">
        <v>687</v>
      </c>
      <c r="L612" s="2" t="s">
        <v>696</v>
      </c>
    </row>
    <row r="613" spans="2:12" x14ac:dyDescent="0.2">
      <c r="B613" s="6">
        <v>42151815</v>
      </c>
      <c r="C613" s="8" t="s">
        <v>490</v>
      </c>
      <c r="D613" s="27">
        <v>43473</v>
      </c>
      <c r="E613" s="5" t="s">
        <v>689</v>
      </c>
      <c r="F613" s="5" t="s">
        <v>683</v>
      </c>
      <c r="G613" s="5" t="s">
        <v>682</v>
      </c>
      <c r="H613" s="25">
        <v>149226</v>
      </c>
      <c r="I613" s="25">
        <f t="shared" si="8"/>
        <v>149226</v>
      </c>
      <c r="J613" s="30" t="s">
        <v>686</v>
      </c>
      <c r="K613" s="30" t="s">
        <v>687</v>
      </c>
      <c r="L613" s="2" t="s">
        <v>696</v>
      </c>
    </row>
    <row r="614" spans="2:12" x14ac:dyDescent="0.2">
      <c r="B614" s="6">
        <v>42151815</v>
      </c>
      <c r="C614" s="8" t="s">
        <v>491</v>
      </c>
      <c r="D614" s="27">
        <v>43473</v>
      </c>
      <c r="E614" s="5" t="s">
        <v>689</v>
      </c>
      <c r="F614" s="5" t="s">
        <v>683</v>
      </c>
      <c r="G614" s="5" t="s">
        <v>682</v>
      </c>
      <c r="H614" s="25">
        <v>140448</v>
      </c>
      <c r="I614" s="25">
        <f t="shared" si="8"/>
        <v>140448</v>
      </c>
      <c r="J614" s="30" t="s">
        <v>686</v>
      </c>
      <c r="K614" s="30" t="s">
        <v>687</v>
      </c>
      <c r="L614" s="2" t="s">
        <v>696</v>
      </c>
    </row>
    <row r="615" spans="2:12" x14ac:dyDescent="0.2">
      <c r="B615" s="6">
        <v>42151611</v>
      </c>
      <c r="C615" s="8" t="s">
        <v>492</v>
      </c>
      <c r="D615" s="27">
        <v>43473</v>
      </c>
      <c r="E615" s="5" t="s">
        <v>689</v>
      </c>
      <c r="F615" s="5" t="s">
        <v>683</v>
      </c>
      <c r="G615" s="5" t="s">
        <v>682</v>
      </c>
      <c r="H615" s="25">
        <v>39171.824999999997</v>
      </c>
      <c r="I615" s="25">
        <f t="shared" si="8"/>
        <v>39171.824999999997</v>
      </c>
      <c r="J615" s="30" t="s">
        <v>686</v>
      </c>
      <c r="K615" s="30" t="s">
        <v>687</v>
      </c>
      <c r="L615" s="2" t="s">
        <v>696</v>
      </c>
    </row>
    <row r="616" spans="2:12" x14ac:dyDescent="0.2">
      <c r="B616" s="6">
        <v>42281526</v>
      </c>
      <c r="C616" s="8" t="s">
        <v>493</v>
      </c>
      <c r="D616" s="27">
        <v>43473</v>
      </c>
      <c r="E616" s="5" t="s">
        <v>689</v>
      </c>
      <c r="F616" s="5" t="s">
        <v>683</v>
      </c>
      <c r="G616" s="5" t="s">
        <v>682</v>
      </c>
      <c r="H616" s="25">
        <v>143630.02499999999</v>
      </c>
      <c r="I616" s="25">
        <f t="shared" si="8"/>
        <v>143630.02499999999</v>
      </c>
      <c r="J616" s="30" t="s">
        <v>686</v>
      </c>
      <c r="K616" s="30" t="s">
        <v>687</v>
      </c>
      <c r="L616" s="2" t="s">
        <v>696</v>
      </c>
    </row>
    <row r="617" spans="2:12" x14ac:dyDescent="0.2">
      <c r="B617" s="6">
        <v>51142909</v>
      </c>
      <c r="C617" s="8" t="s">
        <v>494</v>
      </c>
      <c r="D617" s="27">
        <v>43473</v>
      </c>
      <c r="E617" s="5" t="s">
        <v>689</v>
      </c>
      <c r="F617" s="5" t="s">
        <v>683</v>
      </c>
      <c r="G617" s="5" t="s">
        <v>682</v>
      </c>
      <c r="H617" s="25">
        <v>29406.3</v>
      </c>
      <c r="I617" s="25">
        <f t="shared" si="8"/>
        <v>29406.3</v>
      </c>
      <c r="J617" s="30" t="s">
        <v>686</v>
      </c>
      <c r="K617" s="30" t="s">
        <v>687</v>
      </c>
      <c r="L617" s="2" t="s">
        <v>696</v>
      </c>
    </row>
    <row r="618" spans="2:12" x14ac:dyDescent="0.2">
      <c r="B618" s="6">
        <v>42151803</v>
      </c>
      <c r="C618" s="8" t="s">
        <v>495</v>
      </c>
      <c r="D618" s="27">
        <v>43473</v>
      </c>
      <c r="E618" s="5" t="s">
        <v>689</v>
      </c>
      <c r="F618" s="5" t="s">
        <v>683</v>
      </c>
      <c r="G618" s="5" t="s">
        <v>682</v>
      </c>
      <c r="H618" s="25">
        <v>1543830.75</v>
      </c>
      <c r="I618" s="25">
        <f t="shared" si="8"/>
        <v>1543830.75</v>
      </c>
      <c r="J618" s="30" t="s">
        <v>686</v>
      </c>
      <c r="K618" s="30" t="s">
        <v>687</v>
      </c>
      <c r="L618" s="2" t="s">
        <v>696</v>
      </c>
    </row>
    <row r="619" spans="2:12" x14ac:dyDescent="0.2">
      <c r="B619" s="6">
        <v>42152508</v>
      </c>
      <c r="C619" s="8" t="s">
        <v>496</v>
      </c>
      <c r="D619" s="27">
        <v>43473</v>
      </c>
      <c r="E619" s="5" t="s">
        <v>689</v>
      </c>
      <c r="F619" s="5" t="s">
        <v>683</v>
      </c>
      <c r="G619" s="5" t="s">
        <v>682</v>
      </c>
      <c r="H619" s="25">
        <v>68942.411999999997</v>
      </c>
      <c r="I619" s="25">
        <f t="shared" si="8"/>
        <v>68942.411999999997</v>
      </c>
      <c r="J619" s="30" t="s">
        <v>686</v>
      </c>
      <c r="K619" s="30" t="s">
        <v>687</v>
      </c>
      <c r="L619" s="2" t="s">
        <v>696</v>
      </c>
    </row>
    <row r="620" spans="2:12" x14ac:dyDescent="0.2">
      <c r="B620" s="6">
        <v>42152508</v>
      </c>
      <c r="C620" s="8" t="s">
        <v>497</v>
      </c>
      <c r="D620" s="27">
        <v>43473</v>
      </c>
      <c r="E620" s="5" t="s">
        <v>689</v>
      </c>
      <c r="F620" s="5" t="s">
        <v>683</v>
      </c>
      <c r="G620" s="5" t="s">
        <v>682</v>
      </c>
      <c r="H620" s="25">
        <v>68942.411999999997</v>
      </c>
      <c r="I620" s="25">
        <f t="shared" si="8"/>
        <v>68942.411999999997</v>
      </c>
      <c r="J620" s="30" t="s">
        <v>686</v>
      </c>
      <c r="K620" s="30" t="s">
        <v>687</v>
      </c>
      <c r="L620" s="2" t="s">
        <v>696</v>
      </c>
    </row>
    <row r="621" spans="2:12" x14ac:dyDescent="0.2">
      <c r="B621" s="6">
        <v>42152508</v>
      </c>
      <c r="C621" s="8" t="s">
        <v>498</v>
      </c>
      <c r="D621" s="27">
        <v>43473</v>
      </c>
      <c r="E621" s="5" t="s">
        <v>689</v>
      </c>
      <c r="F621" s="5" t="s">
        <v>683</v>
      </c>
      <c r="G621" s="5" t="s">
        <v>682</v>
      </c>
      <c r="H621" s="25">
        <v>20408.849999999999</v>
      </c>
      <c r="I621" s="25">
        <f t="shared" ref="I621:I684" si="9">H621</f>
        <v>20408.849999999999</v>
      </c>
      <c r="J621" s="30" t="s">
        <v>686</v>
      </c>
      <c r="K621" s="30" t="s">
        <v>687</v>
      </c>
      <c r="L621" s="2" t="s">
        <v>696</v>
      </c>
    </row>
    <row r="622" spans="2:12" x14ac:dyDescent="0.2">
      <c r="B622" s="6">
        <v>42151608</v>
      </c>
      <c r="C622" s="8" t="s">
        <v>499</v>
      </c>
      <c r="D622" s="27">
        <v>43473</v>
      </c>
      <c r="E622" s="5" t="s">
        <v>689</v>
      </c>
      <c r="F622" s="5" t="s">
        <v>683</v>
      </c>
      <c r="G622" s="5" t="s">
        <v>682</v>
      </c>
      <c r="H622" s="25">
        <v>48964.78125</v>
      </c>
      <c r="I622" s="25">
        <f t="shared" si="9"/>
        <v>48964.78125</v>
      </c>
      <c r="J622" s="30" t="s">
        <v>686</v>
      </c>
      <c r="K622" s="30" t="s">
        <v>687</v>
      </c>
      <c r="L622" s="2" t="s">
        <v>696</v>
      </c>
    </row>
    <row r="623" spans="2:12" x14ac:dyDescent="0.2">
      <c r="B623" s="6">
        <v>42151815</v>
      </c>
      <c r="C623" s="8" t="s">
        <v>500</v>
      </c>
      <c r="D623" s="27">
        <v>43473</v>
      </c>
      <c r="E623" s="5" t="s">
        <v>689</v>
      </c>
      <c r="F623" s="5" t="s">
        <v>683</v>
      </c>
      <c r="G623" s="5" t="s">
        <v>682</v>
      </c>
      <c r="H623" s="25">
        <v>111919.5</v>
      </c>
      <c r="I623" s="25">
        <f t="shared" si="9"/>
        <v>111919.5</v>
      </c>
      <c r="J623" s="30" t="s">
        <v>686</v>
      </c>
      <c r="K623" s="30" t="s">
        <v>687</v>
      </c>
      <c r="L623" s="2" t="s">
        <v>696</v>
      </c>
    </row>
    <row r="624" spans="2:12" x14ac:dyDescent="0.2">
      <c r="B624" s="6">
        <v>42152400</v>
      </c>
      <c r="C624" s="8" t="s">
        <v>501</v>
      </c>
      <c r="D624" s="27">
        <v>43473</v>
      </c>
      <c r="E624" s="5" t="s">
        <v>689</v>
      </c>
      <c r="F624" s="5" t="s">
        <v>683</v>
      </c>
      <c r="G624" s="5" t="s">
        <v>682</v>
      </c>
      <c r="H624" s="25">
        <v>55959.75</v>
      </c>
      <c r="I624" s="25">
        <f t="shared" si="9"/>
        <v>55959.75</v>
      </c>
      <c r="J624" s="30" t="s">
        <v>686</v>
      </c>
      <c r="K624" s="30" t="s">
        <v>687</v>
      </c>
      <c r="L624" s="2" t="s">
        <v>696</v>
      </c>
    </row>
    <row r="625" spans="2:12" x14ac:dyDescent="0.2">
      <c r="B625" s="6">
        <v>42151635</v>
      </c>
      <c r="C625" s="8" t="s">
        <v>502</v>
      </c>
      <c r="D625" s="27">
        <v>43473</v>
      </c>
      <c r="E625" s="5" t="s">
        <v>689</v>
      </c>
      <c r="F625" s="5" t="s">
        <v>683</v>
      </c>
      <c r="G625" s="5" t="s">
        <v>682</v>
      </c>
      <c r="H625" s="25">
        <v>32643.1875</v>
      </c>
      <c r="I625" s="25">
        <f t="shared" si="9"/>
        <v>32643.1875</v>
      </c>
      <c r="J625" s="30" t="s">
        <v>686</v>
      </c>
      <c r="K625" s="30" t="s">
        <v>687</v>
      </c>
      <c r="L625" s="2" t="s">
        <v>696</v>
      </c>
    </row>
    <row r="626" spans="2:12" x14ac:dyDescent="0.2">
      <c r="B626" s="6">
        <v>42151620</v>
      </c>
      <c r="C626" s="8" t="s">
        <v>503</v>
      </c>
      <c r="D626" s="27">
        <v>43473</v>
      </c>
      <c r="E626" s="5" t="s">
        <v>689</v>
      </c>
      <c r="F626" s="5" t="s">
        <v>683</v>
      </c>
      <c r="G626" s="5" t="s">
        <v>682</v>
      </c>
      <c r="H626" s="25">
        <v>198470.58</v>
      </c>
      <c r="I626" s="25">
        <f t="shared" si="9"/>
        <v>198470.58</v>
      </c>
      <c r="J626" s="30" t="s">
        <v>686</v>
      </c>
      <c r="K626" s="30" t="s">
        <v>687</v>
      </c>
      <c r="L626" s="2" t="s">
        <v>696</v>
      </c>
    </row>
    <row r="627" spans="2:12" x14ac:dyDescent="0.2">
      <c r="B627" s="6">
        <v>42151620</v>
      </c>
      <c r="C627" s="8" t="s">
        <v>504</v>
      </c>
      <c r="D627" s="27">
        <v>43473</v>
      </c>
      <c r="E627" s="5" t="s">
        <v>689</v>
      </c>
      <c r="F627" s="5" t="s">
        <v>683</v>
      </c>
      <c r="G627" s="5" t="s">
        <v>682</v>
      </c>
      <c r="H627" s="25">
        <v>198470.58</v>
      </c>
      <c r="I627" s="25">
        <f t="shared" si="9"/>
        <v>198470.58</v>
      </c>
      <c r="J627" s="30" t="s">
        <v>686</v>
      </c>
      <c r="K627" s="30" t="s">
        <v>687</v>
      </c>
      <c r="L627" s="2" t="s">
        <v>696</v>
      </c>
    </row>
    <row r="628" spans="2:12" x14ac:dyDescent="0.2">
      <c r="B628" s="6">
        <v>42151620</v>
      </c>
      <c r="C628" s="8" t="s">
        <v>505</v>
      </c>
      <c r="D628" s="27">
        <v>43473</v>
      </c>
      <c r="E628" s="5" t="s">
        <v>689</v>
      </c>
      <c r="F628" s="5" t="s">
        <v>683</v>
      </c>
      <c r="G628" s="5" t="s">
        <v>682</v>
      </c>
      <c r="H628" s="25">
        <v>198470.58</v>
      </c>
      <c r="I628" s="25">
        <f t="shared" si="9"/>
        <v>198470.58</v>
      </c>
      <c r="J628" s="30" t="s">
        <v>686</v>
      </c>
      <c r="K628" s="30" t="s">
        <v>687</v>
      </c>
      <c r="L628" s="2" t="s">
        <v>696</v>
      </c>
    </row>
    <row r="629" spans="2:12" x14ac:dyDescent="0.2">
      <c r="B629" s="6">
        <v>42151620</v>
      </c>
      <c r="C629" s="8" t="s">
        <v>506</v>
      </c>
      <c r="D629" s="27">
        <v>43473</v>
      </c>
      <c r="E629" s="5" t="s">
        <v>689</v>
      </c>
      <c r="F629" s="5" t="s">
        <v>683</v>
      </c>
      <c r="G629" s="5" t="s">
        <v>682</v>
      </c>
      <c r="H629" s="25">
        <v>198470.58</v>
      </c>
      <c r="I629" s="25">
        <f t="shared" si="9"/>
        <v>198470.58</v>
      </c>
      <c r="J629" s="30" t="s">
        <v>686</v>
      </c>
      <c r="K629" s="30" t="s">
        <v>687</v>
      </c>
      <c r="L629" s="2" t="s">
        <v>696</v>
      </c>
    </row>
    <row r="630" spans="2:12" x14ac:dyDescent="0.2">
      <c r="B630" s="6">
        <v>42151620</v>
      </c>
      <c r="C630" s="8" t="s">
        <v>507</v>
      </c>
      <c r="D630" s="27">
        <v>43473</v>
      </c>
      <c r="E630" s="5" t="s">
        <v>689</v>
      </c>
      <c r="F630" s="5" t="s">
        <v>683</v>
      </c>
      <c r="G630" s="5" t="s">
        <v>682</v>
      </c>
      <c r="H630" s="25">
        <v>198470.58</v>
      </c>
      <c r="I630" s="25">
        <f t="shared" si="9"/>
        <v>198470.58</v>
      </c>
      <c r="J630" s="30" t="s">
        <v>686</v>
      </c>
      <c r="K630" s="30" t="s">
        <v>687</v>
      </c>
      <c r="L630" s="2" t="s">
        <v>696</v>
      </c>
    </row>
    <row r="631" spans="2:12" x14ac:dyDescent="0.2">
      <c r="B631" s="6">
        <v>42151620</v>
      </c>
      <c r="C631" s="8" t="s">
        <v>508</v>
      </c>
      <c r="D631" s="27">
        <v>43473</v>
      </c>
      <c r="E631" s="5" t="s">
        <v>689</v>
      </c>
      <c r="F631" s="5" t="s">
        <v>683</v>
      </c>
      <c r="G631" s="5" t="s">
        <v>682</v>
      </c>
      <c r="H631" s="25">
        <v>198470.58</v>
      </c>
      <c r="I631" s="25">
        <f t="shared" si="9"/>
        <v>198470.58</v>
      </c>
      <c r="J631" s="30" t="s">
        <v>686</v>
      </c>
      <c r="K631" s="30" t="s">
        <v>687</v>
      </c>
      <c r="L631" s="2" t="s">
        <v>696</v>
      </c>
    </row>
    <row r="632" spans="2:12" x14ac:dyDescent="0.2">
      <c r="B632" s="6">
        <v>42151620</v>
      </c>
      <c r="C632" s="8" t="s">
        <v>509</v>
      </c>
      <c r="D632" s="27">
        <v>43473</v>
      </c>
      <c r="E632" s="5" t="s">
        <v>689</v>
      </c>
      <c r="F632" s="5" t="s">
        <v>683</v>
      </c>
      <c r="G632" s="5" t="s">
        <v>682</v>
      </c>
      <c r="H632" s="25">
        <v>198470.58</v>
      </c>
      <c r="I632" s="25">
        <f t="shared" si="9"/>
        <v>198470.58</v>
      </c>
      <c r="J632" s="30" t="s">
        <v>686</v>
      </c>
      <c r="K632" s="30" t="s">
        <v>687</v>
      </c>
      <c r="L632" s="2" t="s">
        <v>696</v>
      </c>
    </row>
    <row r="633" spans="2:12" x14ac:dyDescent="0.2">
      <c r="B633" s="6">
        <v>42151807</v>
      </c>
      <c r="C633" s="8" t="s">
        <v>510</v>
      </c>
      <c r="D633" s="27">
        <v>43473</v>
      </c>
      <c r="E633" s="5" t="s">
        <v>689</v>
      </c>
      <c r="F633" s="5" t="s">
        <v>683</v>
      </c>
      <c r="G633" s="5" t="s">
        <v>682</v>
      </c>
      <c r="H633" s="25">
        <v>35112</v>
      </c>
      <c r="I633" s="25">
        <f t="shared" si="9"/>
        <v>35112</v>
      </c>
      <c r="J633" s="30" t="s">
        <v>686</v>
      </c>
      <c r="K633" s="30" t="s">
        <v>687</v>
      </c>
      <c r="L633" s="2" t="s">
        <v>696</v>
      </c>
    </row>
    <row r="634" spans="2:12" x14ac:dyDescent="0.2">
      <c r="B634" s="6">
        <v>42151807</v>
      </c>
      <c r="C634" s="8" t="s">
        <v>511</v>
      </c>
      <c r="D634" s="27">
        <v>43473</v>
      </c>
      <c r="E634" s="5" t="s">
        <v>689</v>
      </c>
      <c r="F634" s="5" t="s">
        <v>683</v>
      </c>
      <c r="G634" s="5" t="s">
        <v>682</v>
      </c>
      <c r="H634" s="25">
        <v>35112</v>
      </c>
      <c r="I634" s="25">
        <f t="shared" si="9"/>
        <v>35112</v>
      </c>
      <c r="J634" s="30" t="s">
        <v>686</v>
      </c>
      <c r="K634" s="30" t="s">
        <v>687</v>
      </c>
      <c r="L634" s="2" t="s">
        <v>696</v>
      </c>
    </row>
    <row r="635" spans="2:12" x14ac:dyDescent="0.2">
      <c r="B635" s="6">
        <v>42152000</v>
      </c>
      <c r="C635" s="8" t="s">
        <v>512</v>
      </c>
      <c r="D635" s="27">
        <v>43473</v>
      </c>
      <c r="E635" s="5" t="s">
        <v>689</v>
      </c>
      <c r="F635" s="5" t="s">
        <v>683</v>
      </c>
      <c r="G635" s="5" t="s">
        <v>682</v>
      </c>
      <c r="H635" s="25">
        <v>240690</v>
      </c>
      <c r="I635" s="25">
        <f t="shared" si="9"/>
        <v>240690</v>
      </c>
      <c r="J635" s="30" t="s">
        <v>686</v>
      </c>
      <c r="K635" s="30" t="s">
        <v>687</v>
      </c>
      <c r="L635" s="2" t="s">
        <v>696</v>
      </c>
    </row>
    <row r="636" spans="2:12" x14ac:dyDescent="0.2">
      <c r="B636" s="6">
        <v>42142521</v>
      </c>
      <c r="C636" s="8" t="s">
        <v>513</v>
      </c>
      <c r="D636" s="27">
        <v>43473</v>
      </c>
      <c r="E636" s="5" t="s">
        <v>689</v>
      </c>
      <c r="F636" s="5" t="s">
        <v>683</v>
      </c>
      <c r="G636" s="5" t="s">
        <v>682</v>
      </c>
      <c r="H636" s="25">
        <f>1573002.2385+200000</f>
        <v>1773002.2385</v>
      </c>
      <c r="I636" s="25">
        <f t="shared" si="9"/>
        <v>1773002.2385</v>
      </c>
      <c r="J636" s="30" t="s">
        <v>686</v>
      </c>
      <c r="K636" s="30" t="s">
        <v>687</v>
      </c>
      <c r="L636" s="2" t="s">
        <v>696</v>
      </c>
    </row>
    <row r="637" spans="2:12" x14ac:dyDescent="0.2">
      <c r="B637" s="6">
        <v>41122605</v>
      </c>
      <c r="C637" s="8" t="s">
        <v>514</v>
      </c>
      <c r="D637" s="27">
        <v>43473</v>
      </c>
      <c r="E637" s="5" t="s">
        <v>689</v>
      </c>
      <c r="F637" s="5" t="s">
        <v>683</v>
      </c>
      <c r="G637" s="5" t="s">
        <v>682</v>
      </c>
      <c r="H637" s="25">
        <v>186775.77599999998</v>
      </c>
      <c r="I637" s="25">
        <f t="shared" si="9"/>
        <v>186775.77599999998</v>
      </c>
      <c r="J637" s="30" t="s">
        <v>686</v>
      </c>
      <c r="K637" s="30" t="s">
        <v>687</v>
      </c>
      <c r="L637" s="2" t="s">
        <v>696</v>
      </c>
    </row>
    <row r="638" spans="2:12" x14ac:dyDescent="0.2">
      <c r="B638" s="6">
        <v>12352104</v>
      </c>
      <c r="C638" s="8" t="s">
        <v>515</v>
      </c>
      <c r="D638" s="27">
        <v>43473</v>
      </c>
      <c r="E638" s="5" t="s">
        <v>689</v>
      </c>
      <c r="F638" s="5" t="s">
        <v>683</v>
      </c>
      <c r="G638" s="5" t="s">
        <v>682</v>
      </c>
      <c r="H638" s="25">
        <v>79075.567999999999</v>
      </c>
      <c r="I638" s="25">
        <f t="shared" si="9"/>
        <v>79075.567999999999</v>
      </c>
      <c r="J638" s="30" t="s">
        <v>686</v>
      </c>
      <c r="K638" s="30" t="s">
        <v>687</v>
      </c>
      <c r="L638" s="2" t="s">
        <v>696</v>
      </c>
    </row>
    <row r="639" spans="2:12" x14ac:dyDescent="0.2">
      <c r="B639" s="6">
        <v>41116004</v>
      </c>
      <c r="C639" s="8" t="s">
        <v>516</v>
      </c>
      <c r="D639" s="27">
        <v>43473</v>
      </c>
      <c r="E639" s="5" t="s">
        <v>689</v>
      </c>
      <c r="F639" s="5" t="s">
        <v>683</v>
      </c>
      <c r="G639" s="5" t="s">
        <v>682</v>
      </c>
      <c r="H639" s="25">
        <f>850867.424+200000</f>
        <v>1050867.4240000001</v>
      </c>
      <c r="I639" s="25">
        <f t="shared" si="9"/>
        <v>1050867.4240000001</v>
      </c>
      <c r="J639" s="30" t="s">
        <v>686</v>
      </c>
      <c r="K639" s="30" t="s">
        <v>687</v>
      </c>
      <c r="L639" s="2" t="s">
        <v>696</v>
      </c>
    </row>
    <row r="640" spans="2:12" x14ac:dyDescent="0.2">
      <c r="B640" s="6">
        <v>51211615</v>
      </c>
      <c r="C640" s="8" t="s">
        <v>517</v>
      </c>
      <c r="D640" s="27">
        <v>43473</v>
      </c>
      <c r="E640" s="5" t="s">
        <v>689</v>
      </c>
      <c r="F640" s="5" t="s">
        <v>683</v>
      </c>
      <c r="G640" s="5" t="s">
        <v>682</v>
      </c>
      <c r="H640" s="25">
        <v>107342.39999999999</v>
      </c>
      <c r="I640" s="25">
        <f t="shared" si="9"/>
        <v>107342.39999999999</v>
      </c>
      <c r="J640" s="30" t="s">
        <v>686</v>
      </c>
      <c r="K640" s="30" t="s">
        <v>687</v>
      </c>
      <c r="L640" s="2" t="s">
        <v>696</v>
      </c>
    </row>
    <row r="641" spans="2:12" x14ac:dyDescent="0.2">
      <c r="B641" s="6">
        <v>41116010</v>
      </c>
      <c r="C641" s="8" t="s">
        <v>518</v>
      </c>
      <c r="D641" s="27">
        <v>43473</v>
      </c>
      <c r="E641" s="5" t="s">
        <v>689</v>
      </c>
      <c r="F641" s="5" t="s">
        <v>683</v>
      </c>
      <c r="G641" s="5" t="s">
        <v>682</v>
      </c>
      <c r="H641" s="25">
        <v>140886.90000000002</v>
      </c>
      <c r="I641" s="25">
        <f t="shared" si="9"/>
        <v>140886.90000000002</v>
      </c>
      <c r="J641" s="30" t="s">
        <v>686</v>
      </c>
      <c r="K641" s="30" t="s">
        <v>687</v>
      </c>
      <c r="L641" s="2" t="s">
        <v>696</v>
      </c>
    </row>
    <row r="642" spans="2:12" x14ac:dyDescent="0.2">
      <c r="B642" s="6">
        <v>41116004</v>
      </c>
      <c r="C642" s="8" t="s">
        <v>519</v>
      </c>
      <c r="D642" s="27">
        <v>43473</v>
      </c>
      <c r="E642" s="5" t="s">
        <v>689</v>
      </c>
      <c r="F642" s="5" t="s">
        <v>683</v>
      </c>
      <c r="G642" s="5" t="s">
        <v>682</v>
      </c>
      <c r="H642" s="25">
        <v>681982.04800000007</v>
      </c>
      <c r="I642" s="25">
        <f t="shared" si="9"/>
        <v>681982.04800000007</v>
      </c>
      <c r="J642" s="30" t="s">
        <v>686</v>
      </c>
      <c r="K642" s="30" t="s">
        <v>687</v>
      </c>
      <c r="L642" s="2" t="s">
        <v>696</v>
      </c>
    </row>
    <row r="643" spans="2:12" x14ac:dyDescent="0.2">
      <c r="B643" s="6">
        <v>41116004</v>
      </c>
      <c r="C643" s="8" t="s">
        <v>520</v>
      </c>
      <c r="D643" s="27">
        <v>43473</v>
      </c>
      <c r="E643" s="5" t="s">
        <v>689</v>
      </c>
      <c r="F643" s="5" t="s">
        <v>683</v>
      </c>
      <c r="G643" s="5" t="s">
        <v>682</v>
      </c>
      <c r="H643" s="25">
        <v>402891.80800000002</v>
      </c>
      <c r="I643" s="25">
        <f t="shared" si="9"/>
        <v>402891.80800000002</v>
      </c>
      <c r="J643" s="30" t="s">
        <v>686</v>
      </c>
      <c r="K643" s="30" t="s">
        <v>687</v>
      </c>
      <c r="L643" s="2" t="s">
        <v>696</v>
      </c>
    </row>
    <row r="644" spans="2:12" x14ac:dyDescent="0.2">
      <c r="B644" s="6">
        <v>41116004</v>
      </c>
      <c r="C644" s="8" t="s">
        <v>521</v>
      </c>
      <c r="D644" s="27">
        <v>43473</v>
      </c>
      <c r="E644" s="5" t="s">
        <v>689</v>
      </c>
      <c r="F644" s="5" t="s">
        <v>683</v>
      </c>
      <c r="G644" s="5" t="s">
        <v>682</v>
      </c>
      <c r="H644" s="25">
        <v>487513.4</v>
      </c>
      <c r="I644" s="25">
        <f t="shared" si="9"/>
        <v>487513.4</v>
      </c>
      <c r="J644" s="30" t="s">
        <v>686</v>
      </c>
      <c r="K644" s="30" t="s">
        <v>687</v>
      </c>
      <c r="L644" s="2" t="s">
        <v>696</v>
      </c>
    </row>
    <row r="645" spans="2:12" x14ac:dyDescent="0.2">
      <c r="B645" s="6">
        <v>41116004</v>
      </c>
      <c r="C645" s="8" t="s">
        <v>522</v>
      </c>
      <c r="D645" s="27">
        <v>43473</v>
      </c>
      <c r="E645" s="5" t="s">
        <v>689</v>
      </c>
      <c r="F645" s="5" t="s">
        <v>683</v>
      </c>
      <c r="G645" s="5" t="s">
        <v>682</v>
      </c>
      <c r="H645" s="25">
        <v>534475.69999999995</v>
      </c>
      <c r="I645" s="25">
        <f t="shared" si="9"/>
        <v>534475.69999999995</v>
      </c>
      <c r="J645" s="30" t="s">
        <v>686</v>
      </c>
      <c r="K645" s="30" t="s">
        <v>687</v>
      </c>
      <c r="L645" s="2" t="s">
        <v>696</v>
      </c>
    </row>
    <row r="646" spans="2:12" x14ac:dyDescent="0.2">
      <c r="B646" s="6">
        <v>51182401</v>
      </c>
      <c r="C646" s="8" t="s">
        <v>523</v>
      </c>
      <c r="D646" s="27">
        <v>43473</v>
      </c>
      <c r="E646" s="5" t="s">
        <v>689</v>
      </c>
      <c r="F646" s="5" t="s">
        <v>683</v>
      </c>
      <c r="G646" s="5" t="s">
        <v>682</v>
      </c>
      <c r="H646" s="25">
        <v>62616.4</v>
      </c>
      <c r="I646" s="25">
        <f t="shared" si="9"/>
        <v>62616.4</v>
      </c>
      <c r="J646" s="30" t="s">
        <v>686</v>
      </c>
      <c r="K646" s="30" t="s">
        <v>687</v>
      </c>
      <c r="L646" s="2" t="s">
        <v>696</v>
      </c>
    </row>
    <row r="647" spans="2:12" x14ac:dyDescent="0.2">
      <c r="B647" s="6">
        <v>41116103</v>
      </c>
      <c r="C647" s="8" t="s">
        <v>524</v>
      </c>
      <c r="D647" s="27">
        <v>43473</v>
      </c>
      <c r="E647" s="5" t="s">
        <v>689</v>
      </c>
      <c r="F647" s="5" t="s">
        <v>683</v>
      </c>
      <c r="G647" s="5" t="s">
        <v>682</v>
      </c>
      <c r="H647" s="25">
        <f>2152438.75+200000</f>
        <v>2352438.75</v>
      </c>
      <c r="I647" s="25">
        <f t="shared" si="9"/>
        <v>2352438.75</v>
      </c>
      <c r="J647" s="30" t="s">
        <v>686</v>
      </c>
      <c r="K647" s="30" t="s">
        <v>687</v>
      </c>
      <c r="L647" s="2" t="s">
        <v>696</v>
      </c>
    </row>
    <row r="648" spans="2:12" x14ac:dyDescent="0.2">
      <c r="B648" s="6">
        <v>41116103</v>
      </c>
      <c r="C648" s="8" t="s">
        <v>525</v>
      </c>
      <c r="D648" s="27">
        <v>43473</v>
      </c>
      <c r="E648" s="5" t="s">
        <v>689</v>
      </c>
      <c r="F648" s="5" t="s">
        <v>683</v>
      </c>
      <c r="G648" s="5" t="s">
        <v>682</v>
      </c>
      <c r="H648" s="25">
        <v>798985.26399999997</v>
      </c>
      <c r="I648" s="25">
        <f t="shared" si="9"/>
        <v>798985.26399999997</v>
      </c>
      <c r="J648" s="30" t="s">
        <v>686</v>
      </c>
      <c r="K648" s="30" t="s">
        <v>687</v>
      </c>
      <c r="L648" s="2" t="s">
        <v>696</v>
      </c>
    </row>
    <row r="649" spans="2:12" x14ac:dyDescent="0.2">
      <c r="B649" s="6">
        <v>41116103</v>
      </c>
      <c r="C649" s="8" t="s">
        <v>526</v>
      </c>
      <c r="D649" s="27">
        <v>43473</v>
      </c>
      <c r="E649" s="5" t="s">
        <v>689</v>
      </c>
      <c r="F649" s="5" t="s">
        <v>683</v>
      </c>
      <c r="G649" s="5" t="s">
        <v>682</v>
      </c>
      <c r="H649" s="25">
        <v>647489.35680000007</v>
      </c>
      <c r="I649" s="25">
        <f t="shared" si="9"/>
        <v>647489.35680000007</v>
      </c>
      <c r="J649" s="30" t="s">
        <v>686</v>
      </c>
      <c r="K649" s="30" t="s">
        <v>687</v>
      </c>
      <c r="L649" s="2" t="s">
        <v>696</v>
      </c>
    </row>
    <row r="650" spans="2:12" x14ac:dyDescent="0.2">
      <c r="B650" s="6">
        <v>41122607</v>
      </c>
      <c r="C650" s="8" t="s">
        <v>527</v>
      </c>
      <c r="D650" s="27">
        <v>43473</v>
      </c>
      <c r="E650" s="5" t="s">
        <v>689</v>
      </c>
      <c r="F650" s="5" t="s">
        <v>683</v>
      </c>
      <c r="G650" s="5" t="s">
        <v>682</v>
      </c>
      <c r="H650" s="25">
        <v>523294.2</v>
      </c>
      <c r="I650" s="25">
        <f t="shared" si="9"/>
        <v>523294.2</v>
      </c>
      <c r="J650" s="30" t="s">
        <v>686</v>
      </c>
      <c r="K650" s="30" t="s">
        <v>687</v>
      </c>
      <c r="L650" s="2" t="s">
        <v>696</v>
      </c>
    </row>
    <row r="651" spans="2:12" x14ac:dyDescent="0.2">
      <c r="B651" s="6">
        <v>41116004</v>
      </c>
      <c r="C651" s="8" t="s">
        <v>528</v>
      </c>
      <c r="D651" s="27">
        <v>43473</v>
      </c>
      <c r="E651" s="5" t="s">
        <v>689</v>
      </c>
      <c r="F651" s="5" t="s">
        <v>683</v>
      </c>
      <c r="G651" s="5" t="s">
        <v>682</v>
      </c>
      <c r="H651" s="25">
        <v>939246</v>
      </c>
      <c r="I651" s="25">
        <f t="shared" si="9"/>
        <v>939246</v>
      </c>
      <c r="J651" s="30" t="s">
        <v>686</v>
      </c>
      <c r="K651" s="30" t="s">
        <v>687</v>
      </c>
      <c r="L651" s="2" t="s">
        <v>696</v>
      </c>
    </row>
    <row r="652" spans="2:12" x14ac:dyDescent="0.2">
      <c r="B652" s="6">
        <v>41116004</v>
      </c>
      <c r="C652" s="8" t="s">
        <v>529</v>
      </c>
      <c r="D652" s="27">
        <v>43473</v>
      </c>
      <c r="E652" s="5" t="s">
        <v>689</v>
      </c>
      <c r="F652" s="5" t="s">
        <v>683</v>
      </c>
      <c r="G652" s="5" t="s">
        <v>682</v>
      </c>
      <c r="H652" s="25">
        <f>1654862+200000</f>
        <v>1854862</v>
      </c>
      <c r="I652" s="25">
        <f t="shared" si="9"/>
        <v>1854862</v>
      </c>
      <c r="J652" s="30" t="s">
        <v>686</v>
      </c>
      <c r="K652" s="30" t="s">
        <v>687</v>
      </c>
      <c r="L652" s="2" t="s">
        <v>696</v>
      </c>
    </row>
    <row r="653" spans="2:12" x14ac:dyDescent="0.2">
      <c r="B653" s="6">
        <v>41116004</v>
      </c>
      <c r="C653" s="8" t="s">
        <v>530</v>
      </c>
      <c r="D653" s="27">
        <v>43473</v>
      </c>
      <c r="E653" s="5" t="s">
        <v>689</v>
      </c>
      <c r="F653" s="5" t="s">
        <v>683</v>
      </c>
      <c r="G653" s="5" t="s">
        <v>682</v>
      </c>
      <c r="H653" s="25">
        <v>216921.1</v>
      </c>
      <c r="I653" s="25">
        <f t="shared" si="9"/>
        <v>216921.1</v>
      </c>
      <c r="J653" s="30" t="s">
        <v>686</v>
      </c>
      <c r="K653" s="30" t="s">
        <v>687</v>
      </c>
      <c r="L653" s="2" t="s">
        <v>696</v>
      </c>
    </row>
    <row r="654" spans="2:12" x14ac:dyDescent="0.2">
      <c r="B654" s="6">
        <v>41103206</v>
      </c>
      <c r="C654" s="8" t="s">
        <v>531</v>
      </c>
      <c r="D654" s="27">
        <v>43473</v>
      </c>
      <c r="E654" s="5" t="s">
        <v>689</v>
      </c>
      <c r="F654" s="5" t="s">
        <v>683</v>
      </c>
      <c r="G654" s="5" t="s">
        <v>682</v>
      </c>
      <c r="H654" s="25">
        <v>384446.80559999996</v>
      </c>
      <c r="I654" s="25">
        <f t="shared" si="9"/>
        <v>384446.80559999996</v>
      </c>
      <c r="J654" s="30" t="s">
        <v>686</v>
      </c>
      <c r="K654" s="30" t="s">
        <v>687</v>
      </c>
      <c r="L654" s="2" t="s">
        <v>696</v>
      </c>
    </row>
    <row r="655" spans="2:12" x14ac:dyDescent="0.2">
      <c r="B655" s="6">
        <v>15101511</v>
      </c>
      <c r="C655" s="8" t="s">
        <v>532</v>
      </c>
      <c r="D655" s="27">
        <v>43473</v>
      </c>
      <c r="E655" s="5" t="s">
        <v>689</v>
      </c>
      <c r="F655" s="5" t="s">
        <v>683</v>
      </c>
      <c r="G655" s="5" t="s">
        <v>682</v>
      </c>
      <c r="H655" s="25">
        <v>143123.20000000001</v>
      </c>
      <c r="I655" s="25">
        <f t="shared" si="9"/>
        <v>143123.20000000001</v>
      </c>
      <c r="J655" s="30" t="s">
        <v>686</v>
      </c>
      <c r="K655" s="30" t="s">
        <v>687</v>
      </c>
      <c r="L655" s="2" t="s">
        <v>696</v>
      </c>
    </row>
    <row r="656" spans="2:12" x14ac:dyDescent="0.2">
      <c r="B656" s="6">
        <v>41116004</v>
      </c>
      <c r="C656" s="8" t="s">
        <v>533</v>
      </c>
      <c r="D656" s="27">
        <v>43473</v>
      </c>
      <c r="E656" s="5" t="s">
        <v>689</v>
      </c>
      <c r="F656" s="5" t="s">
        <v>683</v>
      </c>
      <c r="G656" s="5" t="s">
        <v>682</v>
      </c>
      <c r="H656" s="25">
        <v>145359.5</v>
      </c>
      <c r="I656" s="25">
        <f t="shared" si="9"/>
        <v>145359.5</v>
      </c>
      <c r="J656" s="30" t="s">
        <v>686</v>
      </c>
      <c r="K656" s="30" t="s">
        <v>687</v>
      </c>
      <c r="L656" s="2" t="s">
        <v>696</v>
      </c>
    </row>
    <row r="657" spans="2:12" x14ac:dyDescent="0.2">
      <c r="B657" s="6">
        <v>41116011</v>
      </c>
      <c r="C657" s="8" t="s">
        <v>534</v>
      </c>
      <c r="D657" s="27">
        <v>43473</v>
      </c>
      <c r="E657" s="5" t="s">
        <v>689</v>
      </c>
      <c r="F657" s="5" t="s">
        <v>683</v>
      </c>
      <c r="G657" s="5" t="s">
        <v>682</v>
      </c>
      <c r="H657" s="25">
        <v>87215.7</v>
      </c>
      <c r="I657" s="25">
        <f t="shared" si="9"/>
        <v>87215.7</v>
      </c>
      <c r="J657" s="30" t="s">
        <v>686</v>
      </c>
      <c r="K657" s="30" t="s">
        <v>687</v>
      </c>
      <c r="L657" s="2" t="s">
        <v>696</v>
      </c>
    </row>
    <row r="658" spans="2:12" x14ac:dyDescent="0.2">
      <c r="B658" s="6">
        <v>41116011</v>
      </c>
      <c r="C658" s="8" t="s">
        <v>535</v>
      </c>
      <c r="D658" s="27">
        <v>43473</v>
      </c>
      <c r="E658" s="5" t="s">
        <v>689</v>
      </c>
      <c r="F658" s="5" t="s">
        <v>683</v>
      </c>
      <c r="G658" s="5" t="s">
        <v>682</v>
      </c>
      <c r="H658" s="25">
        <v>163160.448</v>
      </c>
      <c r="I658" s="25">
        <f t="shared" si="9"/>
        <v>163160.448</v>
      </c>
      <c r="J658" s="30" t="s">
        <v>686</v>
      </c>
      <c r="K658" s="30" t="s">
        <v>687</v>
      </c>
      <c r="L658" s="2" t="s">
        <v>696</v>
      </c>
    </row>
    <row r="659" spans="2:12" x14ac:dyDescent="0.2">
      <c r="B659" s="6">
        <v>41116004</v>
      </c>
      <c r="C659" s="8" t="s">
        <v>536</v>
      </c>
      <c r="D659" s="27">
        <v>43473</v>
      </c>
      <c r="E659" s="5" t="s">
        <v>689</v>
      </c>
      <c r="F659" s="5" t="s">
        <v>683</v>
      </c>
      <c r="G659" s="5" t="s">
        <v>682</v>
      </c>
      <c r="H659" s="25">
        <f>761236.52+200000</f>
        <v>961236.52</v>
      </c>
      <c r="I659" s="25">
        <f t="shared" si="9"/>
        <v>961236.52</v>
      </c>
      <c r="J659" s="30" t="s">
        <v>686</v>
      </c>
      <c r="K659" s="30" t="s">
        <v>687</v>
      </c>
      <c r="L659" s="2" t="s">
        <v>696</v>
      </c>
    </row>
    <row r="660" spans="2:12" x14ac:dyDescent="0.2">
      <c r="B660" s="6">
        <v>41116004</v>
      </c>
      <c r="C660" s="8" t="s">
        <v>537</v>
      </c>
      <c r="D660" s="27">
        <v>43473</v>
      </c>
      <c r="E660" s="5" t="s">
        <v>689</v>
      </c>
      <c r="F660" s="5" t="s">
        <v>683</v>
      </c>
      <c r="G660" s="5" t="s">
        <v>682</v>
      </c>
      <c r="H660" s="25">
        <v>317554.59999999998</v>
      </c>
      <c r="I660" s="25">
        <f t="shared" si="9"/>
        <v>317554.59999999998</v>
      </c>
      <c r="J660" s="30" t="s">
        <v>686</v>
      </c>
      <c r="K660" s="30" t="s">
        <v>687</v>
      </c>
      <c r="L660" s="2" t="s">
        <v>696</v>
      </c>
    </row>
    <row r="661" spans="2:12" x14ac:dyDescent="0.2">
      <c r="B661" s="6">
        <v>41116004</v>
      </c>
      <c r="C661" s="8" t="s">
        <v>538</v>
      </c>
      <c r="D661" s="27">
        <v>43473</v>
      </c>
      <c r="E661" s="5" t="s">
        <v>689</v>
      </c>
      <c r="F661" s="5" t="s">
        <v>683</v>
      </c>
      <c r="G661" s="5" t="s">
        <v>682</v>
      </c>
      <c r="H661" s="25">
        <v>317554.59999999998</v>
      </c>
      <c r="I661" s="25">
        <f t="shared" si="9"/>
        <v>317554.59999999998</v>
      </c>
      <c r="J661" s="30" t="s">
        <v>686</v>
      </c>
      <c r="K661" s="30" t="s">
        <v>687</v>
      </c>
      <c r="L661" s="2" t="s">
        <v>696</v>
      </c>
    </row>
    <row r="662" spans="2:12" x14ac:dyDescent="0.2">
      <c r="B662" s="6">
        <v>41116011</v>
      </c>
      <c r="C662" s="8" t="s">
        <v>539</v>
      </c>
      <c r="D662" s="27">
        <v>43473</v>
      </c>
      <c r="E662" s="5" t="s">
        <v>689</v>
      </c>
      <c r="F662" s="5" t="s">
        <v>683</v>
      </c>
      <c r="G662" s="5" t="s">
        <v>682</v>
      </c>
      <c r="H662" s="25">
        <v>540066.44999999995</v>
      </c>
      <c r="I662" s="25">
        <f t="shared" si="9"/>
        <v>540066.44999999995</v>
      </c>
      <c r="J662" s="30" t="s">
        <v>686</v>
      </c>
      <c r="K662" s="30" t="s">
        <v>687</v>
      </c>
      <c r="L662" s="2" t="s">
        <v>696</v>
      </c>
    </row>
    <row r="663" spans="2:12" x14ac:dyDescent="0.2">
      <c r="B663" s="6">
        <v>41116008</v>
      </c>
      <c r="C663" s="8" t="s">
        <v>540</v>
      </c>
      <c r="D663" s="27">
        <v>43473</v>
      </c>
      <c r="E663" s="5" t="s">
        <v>689</v>
      </c>
      <c r="F663" s="5" t="s">
        <v>683</v>
      </c>
      <c r="G663" s="5" t="s">
        <v>682</v>
      </c>
      <c r="H663" s="25">
        <v>51658.53</v>
      </c>
      <c r="I663" s="25">
        <f t="shared" si="9"/>
        <v>51658.53</v>
      </c>
      <c r="J663" s="30" t="s">
        <v>686</v>
      </c>
      <c r="K663" s="30" t="s">
        <v>687</v>
      </c>
      <c r="L663" s="2" t="s">
        <v>696</v>
      </c>
    </row>
    <row r="664" spans="2:12" x14ac:dyDescent="0.2">
      <c r="B664" s="6">
        <v>41116008</v>
      </c>
      <c r="C664" s="8" t="s">
        <v>541</v>
      </c>
      <c r="D664" s="27">
        <v>43473</v>
      </c>
      <c r="E664" s="5" t="s">
        <v>689</v>
      </c>
      <c r="F664" s="5" t="s">
        <v>683</v>
      </c>
      <c r="G664" s="5" t="s">
        <v>682</v>
      </c>
      <c r="H664" s="25">
        <v>51658.53</v>
      </c>
      <c r="I664" s="25">
        <f t="shared" si="9"/>
        <v>51658.53</v>
      </c>
      <c r="J664" s="30" t="s">
        <v>686</v>
      </c>
      <c r="K664" s="30" t="s">
        <v>687</v>
      </c>
      <c r="L664" s="2" t="s">
        <v>696</v>
      </c>
    </row>
    <row r="665" spans="2:12" x14ac:dyDescent="0.2">
      <c r="B665" s="6">
        <v>41116008</v>
      </c>
      <c r="C665" s="8" t="s">
        <v>542</v>
      </c>
      <c r="D665" s="27">
        <v>43473</v>
      </c>
      <c r="E665" s="5" t="s">
        <v>689</v>
      </c>
      <c r="F665" s="5" t="s">
        <v>683</v>
      </c>
      <c r="G665" s="5" t="s">
        <v>682</v>
      </c>
      <c r="H665" s="25">
        <v>98620.83</v>
      </c>
      <c r="I665" s="25">
        <f t="shared" si="9"/>
        <v>98620.83</v>
      </c>
      <c r="J665" s="30" t="s">
        <v>686</v>
      </c>
      <c r="K665" s="30" t="s">
        <v>687</v>
      </c>
      <c r="L665" s="2" t="s">
        <v>696</v>
      </c>
    </row>
    <row r="666" spans="2:12" x14ac:dyDescent="0.2">
      <c r="B666" s="6">
        <v>12352320</v>
      </c>
      <c r="C666" s="8" t="s">
        <v>543</v>
      </c>
      <c r="D666" s="27">
        <v>43473</v>
      </c>
      <c r="E666" s="5" t="s">
        <v>689</v>
      </c>
      <c r="F666" s="5" t="s">
        <v>683</v>
      </c>
      <c r="G666" s="5" t="s">
        <v>682</v>
      </c>
      <c r="H666" s="25">
        <v>100633.5</v>
      </c>
      <c r="I666" s="25">
        <f t="shared" si="9"/>
        <v>100633.5</v>
      </c>
      <c r="J666" s="30" t="s">
        <v>686</v>
      </c>
      <c r="K666" s="30" t="s">
        <v>687</v>
      </c>
      <c r="L666" s="2" t="s">
        <v>696</v>
      </c>
    </row>
    <row r="667" spans="2:12" x14ac:dyDescent="0.2">
      <c r="B667" s="6">
        <v>41116010</v>
      </c>
      <c r="C667" s="8" t="s">
        <v>544</v>
      </c>
      <c r="D667" s="27">
        <v>43473</v>
      </c>
      <c r="E667" s="5" t="s">
        <v>689</v>
      </c>
      <c r="F667" s="5" t="s">
        <v>683</v>
      </c>
      <c r="G667" s="5" t="s">
        <v>682</v>
      </c>
      <c r="H667" s="25">
        <f>751396.8+200000</f>
        <v>951396.8</v>
      </c>
      <c r="I667" s="25">
        <f t="shared" si="9"/>
        <v>951396.8</v>
      </c>
      <c r="J667" s="30" t="s">
        <v>686</v>
      </c>
      <c r="K667" s="30" t="s">
        <v>687</v>
      </c>
      <c r="L667" s="2" t="s">
        <v>696</v>
      </c>
    </row>
    <row r="668" spans="2:12" x14ac:dyDescent="0.2">
      <c r="B668" s="6">
        <v>41116010</v>
      </c>
      <c r="C668" s="8" t="s">
        <v>545</v>
      </c>
      <c r="D668" s="27">
        <v>43473</v>
      </c>
      <c r="E668" s="5" t="s">
        <v>689</v>
      </c>
      <c r="F668" s="5" t="s">
        <v>683</v>
      </c>
      <c r="G668" s="5" t="s">
        <v>682</v>
      </c>
      <c r="H668" s="25">
        <v>446141.85</v>
      </c>
      <c r="I668" s="25">
        <f t="shared" si="9"/>
        <v>446141.85</v>
      </c>
      <c r="J668" s="30" t="s">
        <v>686</v>
      </c>
      <c r="K668" s="30" t="s">
        <v>687</v>
      </c>
      <c r="L668" s="2" t="s">
        <v>696</v>
      </c>
    </row>
    <row r="669" spans="2:12" x14ac:dyDescent="0.2">
      <c r="B669" s="6">
        <v>42281604</v>
      </c>
      <c r="C669" s="8" t="s">
        <v>546</v>
      </c>
      <c r="D669" s="27">
        <v>43473</v>
      </c>
      <c r="E669" s="5" t="s">
        <v>689</v>
      </c>
      <c r="F669" s="5" t="s">
        <v>683</v>
      </c>
      <c r="G669" s="5" t="s">
        <v>682</v>
      </c>
      <c r="H669" s="25">
        <v>40253.4</v>
      </c>
      <c r="I669" s="25">
        <f t="shared" si="9"/>
        <v>40253.4</v>
      </c>
      <c r="J669" s="30" t="s">
        <v>686</v>
      </c>
      <c r="K669" s="30" t="s">
        <v>687</v>
      </c>
      <c r="L669" s="2" t="s">
        <v>696</v>
      </c>
    </row>
    <row r="670" spans="2:12" x14ac:dyDescent="0.2">
      <c r="B670" s="6">
        <v>41116011</v>
      </c>
      <c r="C670" s="8" t="s">
        <v>547</v>
      </c>
      <c r="D670" s="27">
        <v>43473</v>
      </c>
      <c r="E670" s="5" t="s">
        <v>689</v>
      </c>
      <c r="F670" s="5" t="s">
        <v>683</v>
      </c>
      <c r="G670" s="5" t="s">
        <v>682</v>
      </c>
      <c r="H670" s="25">
        <v>111703.185</v>
      </c>
      <c r="I670" s="25">
        <f t="shared" si="9"/>
        <v>111703.185</v>
      </c>
      <c r="J670" s="30" t="s">
        <v>686</v>
      </c>
      <c r="K670" s="30" t="s">
        <v>687</v>
      </c>
      <c r="L670" s="2" t="s">
        <v>696</v>
      </c>
    </row>
    <row r="671" spans="2:12" x14ac:dyDescent="0.2">
      <c r="B671" s="6">
        <v>41116011</v>
      </c>
      <c r="C671" s="8" t="s">
        <v>548</v>
      </c>
      <c r="D671" s="27">
        <v>43473</v>
      </c>
      <c r="E671" s="5" t="s">
        <v>689</v>
      </c>
      <c r="F671" s="5" t="s">
        <v>683</v>
      </c>
      <c r="G671" s="5" t="s">
        <v>682</v>
      </c>
      <c r="H671" s="25">
        <v>229444.38</v>
      </c>
      <c r="I671" s="25">
        <f t="shared" si="9"/>
        <v>229444.38</v>
      </c>
      <c r="J671" s="30" t="s">
        <v>686</v>
      </c>
      <c r="K671" s="30" t="s">
        <v>687</v>
      </c>
      <c r="L671" s="2" t="s">
        <v>696</v>
      </c>
    </row>
    <row r="672" spans="2:12" x14ac:dyDescent="0.2">
      <c r="B672" s="6">
        <v>41116008</v>
      </c>
      <c r="C672" s="8" t="s">
        <v>549</v>
      </c>
      <c r="D672" s="27">
        <v>43473</v>
      </c>
      <c r="E672" s="5" t="s">
        <v>689</v>
      </c>
      <c r="F672" s="5" t="s">
        <v>683</v>
      </c>
      <c r="G672" s="5" t="s">
        <v>682</v>
      </c>
      <c r="H672" s="25">
        <v>60380.100000000006</v>
      </c>
      <c r="I672" s="25">
        <f t="shared" si="9"/>
        <v>60380.100000000006</v>
      </c>
      <c r="J672" s="30" t="s">
        <v>686</v>
      </c>
      <c r="K672" s="30" t="s">
        <v>687</v>
      </c>
      <c r="L672" s="2" t="s">
        <v>696</v>
      </c>
    </row>
    <row r="673" spans="2:12" x14ac:dyDescent="0.2">
      <c r="B673" s="6">
        <v>41116008</v>
      </c>
      <c r="C673" s="8" t="s">
        <v>550</v>
      </c>
      <c r="D673" s="27">
        <v>43473</v>
      </c>
      <c r="E673" s="5" t="s">
        <v>689</v>
      </c>
      <c r="F673" s="5" t="s">
        <v>683</v>
      </c>
      <c r="G673" s="5" t="s">
        <v>682</v>
      </c>
      <c r="H673" s="25">
        <f>2071037.43+200000</f>
        <v>2271037.4299999997</v>
      </c>
      <c r="I673" s="25">
        <f t="shared" si="9"/>
        <v>2271037.4299999997</v>
      </c>
      <c r="J673" s="30" t="s">
        <v>686</v>
      </c>
      <c r="K673" s="30" t="s">
        <v>687</v>
      </c>
      <c r="L673" s="2" t="s">
        <v>696</v>
      </c>
    </row>
    <row r="674" spans="2:12" x14ac:dyDescent="0.2">
      <c r="B674" s="6">
        <v>41116008</v>
      </c>
      <c r="C674" s="8" t="s">
        <v>551</v>
      </c>
      <c r="D674" s="27">
        <v>43473</v>
      </c>
      <c r="E674" s="5" t="s">
        <v>689</v>
      </c>
      <c r="F674" s="5" t="s">
        <v>683</v>
      </c>
      <c r="G674" s="5" t="s">
        <v>682</v>
      </c>
      <c r="H674" s="25">
        <v>684307.8</v>
      </c>
      <c r="I674" s="25">
        <f t="shared" si="9"/>
        <v>684307.8</v>
      </c>
      <c r="J674" s="30" t="s">
        <v>686</v>
      </c>
      <c r="K674" s="30" t="s">
        <v>687</v>
      </c>
      <c r="L674" s="2" t="s">
        <v>696</v>
      </c>
    </row>
    <row r="675" spans="2:12" x14ac:dyDescent="0.2">
      <c r="B675" s="6">
        <v>41116010</v>
      </c>
      <c r="C675" s="8" t="s">
        <v>552</v>
      </c>
      <c r="D675" s="27">
        <v>43473</v>
      </c>
      <c r="E675" s="5" t="s">
        <v>689</v>
      </c>
      <c r="F675" s="5" t="s">
        <v>683</v>
      </c>
      <c r="G675" s="5" t="s">
        <v>682</v>
      </c>
      <c r="H675" s="25">
        <v>140886.90000000002</v>
      </c>
      <c r="I675" s="25">
        <f t="shared" si="9"/>
        <v>140886.90000000002</v>
      </c>
      <c r="J675" s="30" t="s">
        <v>686</v>
      </c>
      <c r="K675" s="30" t="s">
        <v>687</v>
      </c>
      <c r="L675" s="2" t="s">
        <v>696</v>
      </c>
    </row>
    <row r="676" spans="2:12" x14ac:dyDescent="0.2">
      <c r="B676" s="6">
        <v>41116005</v>
      </c>
      <c r="C676" s="8" t="s">
        <v>553</v>
      </c>
      <c r="D676" s="27">
        <v>43473</v>
      </c>
      <c r="E676" s="5" t="s">
        <v>689</v>
      </c>
      <c r="F676" s="5" t="s">
        <v>683</v>
      </c>
      <c r="G676" s="5" t="s">
        <v>682</v>
      </c>
      <c r="H676" s="25">
        <v>353335.4</v>
      </c>
      <c r="I676" s="25">
        <f t="shared" si="9"/>
        <v>353335.4</v>
      </c>
      <c r="J676" s="30" t="s">
        <v>686</v>
      </c>
      <c r="K676" s="30" t="s">
        <v>687</v>
      </c>
      <c r="L676" s="2" t="s">
        <v>696</v>
      </c>
    </row>
    <row r="677" spans="2:12" x14ac:dyDescent="0.2">
      <c r="B677" s="6">
        <v>41116010</v>
      </c>
      <c r="C677" s="8" t="s">
        <v>554</v>
      </c>
      <c r="D677" s="27">
        <v>43473</v>
      </c>
      <c r="E677" s="5" t="s">
        <v>689</v>
      </c>
      <c r="F677" s="5" t="s">
        <v>683</v>
      </c>
      <c r="G677" s="5" t="s">
        <v>682</v>
      </c>
      <c r="H677" s="25">
        <v>276742.125</v>
      </c>
      <c r="I677" s="25">
        <f t="shared" si="9"/>
        <v>276742.125</v>
      </c>
      <c r="J677" s="30" t="s">
        <v>686</v>
      </c>
      <c r="K677" s="30" t="s">
        <v>687</v>
      </c>
      <c r="L677" s="2" t="s">
        <v>696</v>
      </c>
    </row>
    <row r="678" spans="2:12" x14ac:dyDescent="0.2">
      <c r="B678" s="6">
        <v>41116010</v>
      </c>
      <c r="C678" s="8" t="s">
        <v>555</v>
      </c>
      <c r="D678" s="27">
        <v>43473</v>
      </c>
      <c r="E678" s="5" t="s">
        <v>689</v>
      </c>
      <c r="F678" s="5" t="s">
        <v>683</v>
      </c>
      <c r="G678" s="5" t="s">
        <v>682</v>
      </c>
      <c r="H678" s="25">
        <v>140886.90000000002</v>
      </c>
      <c r="I678" s="25">
        <f t="shared" si="9"/>
        <v>140886.90000000002</v>
      </c>
      <c r="J678" s="30" t="s">
        <v>686</v>
      </c>
      <c r="K678" s="30" t="s">
        <v>687</v>
      </c>
      <c r="L678" s="2" t="s">
        <v>696</v>
      </c>
    </row>
    <row r="679" spans="2:12" x14ac:dyDescent="0.2">
      <c r="B679" s="6">
        <v>41116010</v>
      </c>
      <c r="C679" s="8" t="s">
        <v>556</v>
      </c>
      <c r="D679" s="27">
        <v>43473</v>
      </c>
      <c r="E679" s="5" t="s">
        <v>689</v>
      </c>
      <c r="F679" s="5" t="s">
        <v>683</v>
      </c>
      <c r="G679" s="5" t="s">
        <v>682</v>
      </c>
      <c r="H679" s="25">
        <v>385761.75</v>
      </c>
      <c r="I679" s="25">
        <f t="shared" si="9"/>
        <v>385761.75</v>
      </c>
      <c r="J679" s="30" t="s">
        <v>686</v>
      </c>
      <c r="K679" s="30" t="s">
        <v>687</v>
      </c>
      <c r="L679" s="2" t="s">
        <v>696</v>
      </c>
    </row>
    <row r="680" spans="2:12" x14ac:dyDescent="0.2">
      <c r="B680" s="6">
        <v>41116005</v>
      </c>
      <c r="C680" s="8" t="s">
        <v>557</v>
      </c>
      <c r="D680" s="27">
        <v>43473</v>
      </c>
      <c r="E680" s="5" t="s">
        <v>689</v>
      </c>
      <c r="F680" s="5" t="s">
        <v>683</v>
      </c>
      <c r="G680" s="5" t="s">
        <v>682</v>
      </c>
      <c r="H680" s="25">
        <v>530003.10000000009</v>
      </c>
      <c r="I680" s="25">
        <f t="shared" si="9"/>
        <v>530003.10000000009</v>
      </c>
      <c r="J680" s="30" t="s">
        <v>686</v>
      </c>
      <c r="K680" s="30" t="s">
        <v>687</v>
      </c>
      <c r="L680" s="2" t="s">
        <v>696</v>
      </c>
    </row>
    <row r="681" spans="2:12" x14ac:dyDescent="0.2">
      <c r="B681" s="6">
        <v>41116004</v>
      </c>
      <c r="C681" s="8" t="s">
        <v>558</v>
      </c>
      <c r="D681" s="27">
        <v>43473</v>
      </c>
      <c r="E681" s="5" t="s">
        <v>689</v>
      </c>
      <c r="F681" s="5" t="s">
        <v>683</v>
      </c>
      <c r="G681" s="5" t="s">
        <v>682</v>
      </c>
      <c r="H681" s="25">
        <f>3573607.4+200000</f>
        <v>3773607.4</v>
      </c>
      <c r="I681" s="25">
        <f t="shared" si="9"/>
        <v>3773607.4</v>
      </c>
      <c r="J681" s="30" t="s">
        <v>686</v>
      </c>
      <c r="K681" s="30" t="s">
        <v>687</v>
      </c>
      <c r="L681" s="2" t="s">
        <v>696</v>
      </c>
    </row>
    <row r="682" spans="2:12" x14ac:dyDescent="0.2">
      <c r="B682" s="6">
        <v>41116138</v>
      </c>
      <c r="C682" s="8" t="s">
        <v>559</v>
      </c>
      <c r="D682" s="27">
        <v>43473</v>
      </c>
      <c r="E682" s="5" t="s">
        <v>689</v>
      </c>
      <c r="F682" s="5" t="s">
        <v>683</v>
      </c>
      <c r="G682" s="5" t="s">
        <v>682</v>
      </c>
      <c r="H682" s="25">
        <v>429369.60000000003</v>
      </c>
      <c r="I682" s="25">
        <f t="shared" si="9"/>
        <v>429369.60000000003</v>
      </c>
      <c r="J682" s="30" t="s">
        <v>686</v>
      </c>
      <c r="K682" s="30" t="s">
        <v>687</v>
      </c>
      <c r="L682" s="2" t="s">
        <v>696</v>
      </c>
    </row>
    <row r="683" spans="2:12" x14ac:dyDescent="0.2">
      <c r="B683" s="6">
        <v>41121700</v>
      </c>
      <c r="C683" s="8" t="s">
        <v>560</v>
      </c>
      <c r="D683" s="27">
        <v>43473</v>
      </c>
      <c r="E683" s="5" t="s">
        <v>689</v>
      </c>
      <c r="F683" s="5" t="s">
        <v>683</v>
      </c>
      <c r="G683" s="5" t="s">
        <v>682</v>
      </c>
      <c r="H683" s="25">
        <f>4739435.316+200000</f>
        <v>4939435.3159999996</v>
      </c>
      <c r="I683" s="25">
        <f t="shared" si="9"/>
        <v>4939435.3159999996</v>
      </c>
      <c r="J683" s="30" t="s">
        <v>686</v>
      </c>
      <c r="K683" s="30" t="s">
        <v>687</v>
      </c>
      <c r="L683" s="2" t="s">
        <v>696</v>
      </c>
    </row>
    <row r="684" spans="2:12" x14ac:dyDescent="0.2">
      <c r="B684" s="6">
        <v>41121700</v>
      </c>
      <c r="C684" s="8" t="s">
        <v>561</v>
      </c>
      <c r="D684" s="27">
        <v>43473</v>
      </c>
      <c r="E684" s="5" t="s">
        <v>689</v>
      </c>
      <c r="F684" s="5" t="s">
        <v>683</v>
      </c>
      <c r="G684" s="5" t="s">
        <v>682</v>
      </c>
      <c r="H684" s="25">
        <f>5894976.252+200000</f>
        <v>6094976.2520000003</v>
      </c>
      <c r="I684" s="25">
        <f t="shared" si="9"/>
        <v>6094976.2520000003</v>
      </c>
      <c r="J684" s="30" t="s">
        <v>686</v>
      </c>
      <c r="K684" s="30" t="s">
        <v>687</v>
      </c>
      <c r="L684" s="2" t="s">
        <v>696</v>
      </c>
    </row>
    <row r="685" spans="2:12" x14ac:dyDescent="0.2">
      <c r="B685" s="6">
        <v>41121700</v>
      </c>
      <c r="C685" s="8" t="s">
        <v>562</v>
      </c>
      <c r="D685" s="27">
        <v>43473</v>
      </c>
      <c r="E685" s="5" t="s">
        <v>689</v>
      </c>
      <c r="F685" s="5" t="s">
        <v>683</v>
      </c>
      <c r="G685" s="5" t="s">
        <v>682</v>
      </c>
      <c r="H685" s="25">
        <v>324721.94150000002</v>
      </c>
      <c r="I685" s="25">
        <f t="shared" ref="I685:I699" si="10">H685</f>
        <v>324721.94150000002</v>
      </c>
      <c r="J685" s="30" t="s">
        <v>686</v>
      </c>
      <c r="K685" s="30" t="s">
        <v>687</v>
      </c>
      <c r="L685" s="2" t="s">
        <v>696</v>
      </c>
    </row>
    <row r="686" spans="2:12" x14ac:dyDescent="0.2">
      <c r="B686" s="6">
        <v>41121700</v>
      </c>
      <c r="C686" s="8" t="s">
        <v>563</v>
      </c>
      <c r="D686" s="27">
        <v>43473</v>
      </c>
      <c r="E686" s="5" t="s">
        <v>689</v>
      </c>
      <c r="F686" s="5" t="s">
        <v>683</v>
      </c>
      <c r="G686" s="5" t="s">
        <v>682</v>
      </c>
      <c r="H686" s="25">
        <v>640096.14899999998</v>
      </c>
      <c r="I686" s="25">
        <f t="shared" si="10"/>
        <v>640096.14899999998</v>
      </c>
      <c r="J686" s="30" t="s">
        <v>686</v>
      </c>
      <c r="K686" s="30" t="s">
        <v>687</v>
      </c>
      <c r="L686" s="2" t="s">
        <v>696</v>
      </c>
    </row>
    <row r="687" spans="2:12" x14ac:dyDescent="0.2">
      <c r="B687" s="6">
        <v>41116008</v>
      </c>
      <c r="C687" s="8" t="s">
        <v>564</v>
      </c>
      <c r="D687" s="27">
        <v>43473</v>
      </c>
      <c r="E687" s="5" t="s">
        <v>689</v>
      </c>
      <c r="F687" s="5" t="s">
        <v>683</v>
      </c>
      <c r="G687" s="5" t="s">
        <v>682</v>
      </c>
      <c r="H687" s="25">
        <v>63734.549999999996</v>
      </c>
      <c r="I687" s="25">
        <f t="shared" si="10"/>
        <v>63734.549999999996</v>
      </c>
      <c r="J687" s="30" t="s">
        <v>686</v>
      </c>
      <c r="K687" s="30" t="s">
        <v>687</v>
      </c>
      <c r="L687" s="2" t="s">
        <v>696</v>
      </c>
    </row>
    <row r="688" spans="2:12" x14ac:dyDescent="0.2">
      <c r="B688" s="6">
        <v>41116008</v>
      </c>
      <c r="C688" s="8" t="s">
        <v>565</v>
      </c>
      <c r="D688" s="27">
        <v>43473</v>
      </c>
      <c r="E688" s="5" t="s">
        <v>689</v>
      </c>
      <c r="F688" s="5" t="s">
        <v>683</v>
      </c>
      <c r="G688" s="5" t="s">
        <v>682</v>
      </c>
      <c r="H688" s="25">
        <v>73121.325199999992</v>
      </c>
      <c r="I688" s="25">
        <f t="shared" si="10"/>
        <v>73121.325199999992</v>
      </c>
      <c r="J688" s="30" t="s">
        <v>686</v>
      </c>
      <c r="K688" s="30" t="s">
        <v>687</v>
      </c>
      <c r="L688" s="2" t="s">
        <v>696</v>
      </c>
    </row>
    <row r="689" spans="2:12" x14ac:dyDescent="0.2">
      <c r="B689" s="6">
        <v>41116011</v>
      </c>
      <c r="C689" s="8" t="s">
        <v>566</v>
      </c>
      <c r="D689" s="27">
        <v>43473</v>
      </c>
      <c r="E689" s="5" t="s">
        <v>689</v>
      </c>
      <c r="F689" s="5" t="s">
        <v>683</v>
      </c>
      <c r="G689" s="5" t="s">
        <v>682</v>
      </c>
      <c r="H689" s="25">
        <v>127469.1</v>
      </c>
      <c r="I689" s="25">
        <f t="shared" si="10"/>
        <v>127469.1</v>
      </c>
      <c r="J689" s="30" t="s">
        <v>686</v>
      </c>
      <c r="K689" s="30" t="s">
        <v>687</v>
      </c>
      <c r="L689" s="2" t="s">
        <v>696</v>
      </c>
    </row>
    <row r="690" spans="2:12" x14ac:dyDescent="0.2">
      <c r="B690" s="6">
        <v>41122601</v>
      </c>
      <c r="C690" s="8" t="s">
        <v>567</v>
      </c>
      <c r="D690" s="27">
        <v>43473</v>
      </c>
      <c r="E690" s="5" t="s">
        <v>689</v>
      </c>
      <c r="F690" s="5" t="s">
        <v>683</v>
      </c>
      <c r="G690" s="5" t="s">
        <v>682</v>
      </c>
      <c r="H690" s="25">
        <v>51363.338399999993</v>
      </c>
      <c r="I690" s="25">
        <f t="shared" si="10"/>
        <v>51363.338399999993</v>
      </c>
      <c r="J690" s="30" t="s">
        <v>686</v>
      </c>
      <c r="K690" s="30" t="s">
        <v>687</v>
      </c>
      <c r="L690" s="2" t="s">
        <v>696</v>
      </c>
    </row>
    <row r="691" spans="2:12" x14ac:dyDescent="0.2">
      <c r="B691" s="6">
        <v>41122600</v>
      </c>
      <c r="C691" s="8" t="s">
        <v>568</v>
      </c>
      <c r="D691" s="27">
        <v>43473</v>
      </c>
      <c r="E691" s="5" t="s">
        <v>689</v>
      </c>
      <c r="F691" s="5" t="s">
        <v>683</v>
      </c>
      <c r="G691" s="5" t="s">
        <v>682</v>
      </c>
      <c r="H691" s="25">
        <v>26459.901599999997</v>
      </c>
      <c r="I691" s="25">
        <f t="shared" si="10"/>
        <v>26459.901599999997</v>
      </c>
      <c r="J691" s="30" t="s">
        <v>686</v>
      </c>
      <c r="K691" s="30" t="s">
        <v>687</v>
      </c>
      <c r="L691" s="2" t="s">
        <v>696</v>
      </c>
    </row>
    <row r="692" spans="2:12" x14ac:dyDescent="0.2">
      <c r="B692" s="6">
        <v>41116010</v>
      </c>
      <c r="C692" s="8" t="s">
        <v>569</v>
      </c>
      <c r="D692" s="27">
        <v>43473</v>
      </c>
      <c r="E692" s="5" t="s">
        <v>689</v>
      </c>
      <c r="F692" s="5" t="s">
        <v>683</v>
      </c>
      <c r="G692" s="5" t="s">
        <v>682</v>
      </c>
      <c r="H692" s="25">
        <v>187849.2</v>
      </c>
      <c r="I692" s="25">
        <f t="shared" si="10"/>
        <v>187849.2</v>
      </c>
      <c r="J692" s="30" t="s">
        <v>686</v>
      </c>
      <c r="K692" s="30" t="s">
        <v>687</v>
      </c>
      <c r="L692" s="2" t="s">
        <v>696</v>
      </c>
    </row>
    <row r="693" spans="2:12" x14ac:dyDescent="0.2">
      <c r="B693" s="6">
        <v>41113034</v>
      </c>
      <c r="C693" s="8" t="s">
        <v>570</v>
      </c>
      <c r="D693" s="27">
        <v>43473</v>
      </c>
      <c r="E693" s="5" t="s">
        <v>689</v>
      </c>
      <c r="F693" s="5" t="s">
        <v>683</v>
      </c>
      <c r="G693" s="5" t="s">
        <v>682</v>
      </c>
      <c r="H693" s="25">
        <v>223630</v>
      </c>
      <c r="I693" s="25">
        <f t="shared" si="10"/>
        <v>223630</v>
      </c>
      <c r="J693" s="30" t="s">
        <v>686</v>
      </c>
      <c r="K693" s="30" t="s">
        <v>687</v>
      </c>
      <c r="L693" s="2" t="s">
        <v>696</v>
      </c>
    </row>
    <row r="694" spans="2:12" x14ac:dyDescent="0.2">
      <c r="B694" s="6">
        <v>41116008</v>
      </c>
      <c r="C694" s="8" t="s">
        <v>571</v>
      </c>
      <c r="D694" s="27">
        <v>43473</v>
      </c>
      <c r="E694" s="5" t="s">
        <v>689</v>
      </c>
      <c r="F694" s="5" t="s">
        <v>683</v>
      </c>
      <c r="G694" s="5" t="s">
        <v>682</v>
      </c>
      <c r="H694" s="25">
        <v>818540</v>
      </c>
      <c r="I694" s="25">
        <f t="shared" si="10"/>
        <v>818540</v>
      </c>
      <c r="J694" s="30" t="s">
        <v>686</v>
      </c>
      <c r="K694" s="30" t="s">
        <v>687</v>
      </c>
      <c r="L694" s="2" t="s">
        <v>696</v>
      </c>
    </row>
    <row r="695" spans="2:12" x14ac:dyDescent="0.2">
      <c r="B695" s="6">
        <v>41121816</v>
      </c>
      <c r="C695" s="8" t="s">
        <v>572</v>
      </c>
      <c r="D695" s="27">
        <v>43473</v>
      </c>
      <c r="E695" s="5" t="s">
        <v>689</v>
      </c>
      <c r="F695" s="5" t="s">
        <v>683</v>
      </c>
      <c r="G695" s="5" t="s">
        <v>682</v>
      </c>
      <c r="H695" s="25">
        <v>389116.2</v>
      </c>
      <c r="I695" s="25">
        <f t="shared" si="10"/>
        <v>389116.2</v>
      </c>
      <c r="J695" s="30" t="s">
        <v>686</v>
      </c>
      <c r="K695" s="30" t="s">
        <v>687</v>
      </c>
      <c r="L695" s="2" t="s">
        <v>696</v>
      </c>
    </row>
    <row r="696" spans="2:12" x14ac:dyDescent="0.2">
      <c r="B696" s="6">
        <v>42311708</v>
      </c>
      <c r="C696" s="8" t="s">
        <v>573</v>
      </c>
      <c r="D696" s="27">
        <v>43473</v>
      </c>
      <c r="E696" s="5" t="s">
        <v>689</v>
      </c>
      <c r="F696" s="5" t="s">
        <v>683</v>
      </c>
      <c r="G696" s="5" t="s">
        <v>682</v>
      </c>
      <c r="H696" s="25">
        <f>24599.3+39999.57</f>
        <v>64598.869999999995</v>
      </c>
      <c r="I696" s="25">
        <f t="shared" si="10"/>
        <v>64598.869999999995</v>
      </c>
      <c r="J696" s="30" t="s">
        <v>686</v>
      </c>
      <c r="K696" s="30" t="s">
        <v>687</v>
      </c>
      <c r="L696" s="2" t="s">
        <v>696</v>
      </c>
    </row>
    <row r="697" spans="2:12" x14ac:dyDescent="0.2">
      <c r="B697" s="6">
        <v>41116010</v>
      </c>
      <c r="C697" s="8" t="s">
        <v>574</v>
      </c>
      <c r="D697" s="27">
        <v>43473</v>
      </c>
      <c r="E697" s="5" t="s">
        <v>689</v>
      </c>
      <c r="F697" s="5" t="s">
        <v>683</v>
      </c>
      <c r="G697" s="5" t="s">
        <v>682</v>
      </c>
      <c r="H697" s="25">
        <v>724561.2</v>
      </c>
      <c r="I697" s="25">
        <f t="shared" si="10"/>
        <v>724561.2</v>
      </c>
      <c r="J697" s="30" t="s">
        <v>686</v>
      </c>
      <c r="K697" s="30" t="s">
        <v>687</v>
      </c>
      <c r="L697" s="2" t="s">
        <v>696</v>
      </c>
    </row>
    <row r="698" spans="2:12" x14ac:dyDescent="0.2">
      <c r="B698" s="6">
        <v>90101603</v>
      </c>
      <c r="C698" s="8" t="s">
        <v>600</v>
      </c>
      <c r="D698" s="27">
        <v>43473</v>
      </c>
      <c r="E698" s="5" t="s">
        <v>689</v>
      </c>
      <c r="F698" s="5" t="s">
        <v>683</v>
      </c>
      <c r="G698" s="5" t="s">
        <v>682</v>
      </c>
      <c r="H698" s="25">
        <f>41400000+2760000</f>
        <v>44160000</v>
      </c>
      <c r="I698" s="25">
        <f t="shared" si="10"/>
        <v>44160000</v>
      </c>
      <c r="J698" s="30" t="s">
        <v>686</v>
      </c>
      <c r="K698" s="30" t="s">
        <v>687</v>
      </c>
      <c r="L698" s="2" t="s">
        <v>696</v>
      </c>
    </row>
    <row r="699" spans="2:12" x14ac:dyDescent="0.2">
      <c r="B699" s="6">
        <v>90101603</v>
      </c>
      <c r="C699" s="8" t="s">
        <v>575</v>
      </c>
      <c r="D699" s="27">
        <v>43473</v>
      </c>
      <c r="E699" s="5" t="s">
        <v>689</v>
      </c>
      <c r="F699" s="5" t="s">
        <v>683</v>
      </c>
      <c r="G699" s="5" t="s">
        <v>682</v>
      </c>
      <c r="H699" s="25">
        <v>552353</v>
      </c>
      <c r="I699" s="25">
        <f t="shared" si="10"/>
        <v>552353</v>
      </c>
      <c r="J699" s="30" t="s">
        <v>686</v>
      </c>
      <c r="K699" s="30" t="s">
        <v>687</v>
      </c>
      <c r="L699" s="2" t="s">
        <v>696</v>
      </c>
    </row>
    <row r="700" spans="2:12" x14ac:dyDescent="0.2">
      <c r="I700" s="29"/>
    </row>
    <row r="701" spans="2:12" x14ac:dyDescent="0.2">
      <c r="I701" s="29"/>
    </row>
    <row r="702" spans="2:12" x14ac:dyDescent="0.2">
      <c r="I702" s="29"/>
    </row>
    <row r="703" spans="2:12" x14ac:dyDescent="0.2">
      <c r="I703" s="29"/>
    </row>
    <row r="705" spans="7:10" x14ac:dyDescent="0.2">
      <c r="G705" s="43"/>
      <c r="I705" s="29"/>
    </row>
    <row r="707" spans="7:10" x14ac:dyDescent="0.2">
      <c r="I707" s="33"/>
    </row>
    <row r="708" spans="7:10" x14ac:dyDescent="0.2">
      <c r="I708" s="33"/>
      <c r="J708" s="33"/>
    </row>
    <row r="709" spans="7:10" x14ac:dyDescent="0.2">
      <c r="I709" s="33"/>
      <c r="J709" s="33"/>
    </row>
    <row r="710" spans="7:10" x14ac:dyDescent="0.2">
      <c r="I710" s="33"/>
      <c r="J710" s="33"/>
    </row>
    <row r="711" spans="7:10" x14ac:dyDescent="0.2">
      <c r="I711" s="33"/>
      <c r="J711" s="33"/>
    </row>
    <row r="712" spans="7:10" x14ac:dyDescent="0.2">
      <c r="I712" s="33"/>
      <c r="J712" s="33"/>
    </row>
    <row r="713" spans="7:10" x14ac:dyDescent="0.2">
      <c r="I713" s="33"/>
      <c r="J713" s="33"/>
    </row>
    <row r="714" spans="7:10" x14ac:dyDescent="0.2">
      <c r="I714" s="33"/>
    </row>
    <row r="718" spans="7:10" x14ac:dyDescent="0.2">
      <c r="G718" s="33"/>
    </row>
  </sheetData>
  <autoFilter ref="A17:L699" xr:uid="{00000000-0009-0000-0000-000000000000}"/>
  <mergeCells count="3">
    <mergeCell ref="F4:I8"/>
    <mergeCell ref="F10:I14"/>
    <mergeCell ref="B2:L2"/>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12" sqref="C12"/>
    </sheetView>
  </sheetViews>
  <sheetFormatPr baseColWidth="10" defaultRowHeight="15" x14ac:dyDescent="0.25"/>
  <cols>
    <col min="3" max="3" width="16.85546875" customWidth="1"/>
    <col min="5" max="5" width="12.7109375" bestFit="1" customWidth="1"/>
    <col min="7" max="7" width="18" customWidth="1"/>
    <col min="8" max="8" width="16.1406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Apoyo 2</dc:creator>
  <cp:lastModifiedBy>pc</cp:lastModifiedBy>
  <cp:lastPrinted>2019-01-23T18:17:49Z</cp:lastPrinted>
  <dcterms:created xsi:type="dcterms:W3CDTF">2018-12-25T23:58:11Z</dcterms:created>
  <dcterms:modified xsi:type="dcterms:W3CDTF">2019-07-04T21:28:27Z</dcterms:modified>
</cp:coreProperties>
</file>