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.cristancho\Desktop\cesar\MIPG\2025\"/>
    </mc:Choice>
  </mc:AlternateContent>
  <xr:revisionPtr revIDLastSave="0" documentId="13_ncr:1_{D6AA9628-B263-4713-96AE-AB8843F79B45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MEJORA" sheetId="1" r:id="rId1"/>
    <sheet name="ESTADO GENERAL" sheetId="2" r:id="rId2"/>
  </sheets>
  <definedNames>
    <definedName name="_xlnm.Print_Area" localSheetId="0">'PLAN DE MEJORA'!$A$1:$AN$16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0" i="2"/>
  <c r="F9" i="2"/>
  <c r="F8" i="2"/>
  <c r="F7" i="2"/>
  <c r="F6" i="2"/>
  <c r="F5" i="2"/>
  <c r="F4" i="2"/>
  <c r="E6" i="2"/>
  <c r="E15" i="2"/>
  <c r="E14" i="2"/>
  <c r="E13" i="2"/>
  <c r="E12" i="2"/>
  <c r="E11" i="2"/>
  <c r="E10" i="2"/>
  <c r="E9" i="2"/>
  <c r="E8" i="2"/>
  <c r="E7" i="2"/>
  <c r="E5" i="2"/>
  <c r="E4" i="2"/>
  <c r="D15" i="2"/>
  <c r="D14" i="2"/>
  <c r="D13" i="2"/>
  <c r="D12" i="2"/>
  <c r="D11" i="2"/>
  <c r="D10" i="2"/>
  <c r="D9" i="2"/>
  <c r="D8" i="2"/>
  <c r="D7" i="2"/>
  <c r="D6" i="2"/>
  <c r="D5" i="2"/>
  <c r="D4" i="2"/>
  <c r="C15" i="2"/>
  <c r="B15" i="2"/>
  <c r="C14" i="2"/>
  <c r="B14" i="2"/>
  <c r="C13" i="2"/>
  <c r="B13" i="2"/>
  <c r="C12" i="2"/>
  <c r="B12" i="2"/>
  <c r="C10" i="2"/>
  <c r="B10" i="2"/>
  <c r="C11" i="2"/>
  <c r="C9" i="2"/>
  <c r="B9" i="2"/>
  <c r="C7" i="2"/>
  <c r="C8" i="2"/>
  <c r="B8" i="2"/>
  <c r="B7" i="2"/>
  <c r="C6" i="2"/>
  <c r="B6" i="2"/>
  <c r="C5" i="2"/>
  <c r="B5" i="2"/>
  <c r="C4" i="2"/>
  <c r="B4" i="2"/>
  <c r="B11" i="2"/>
  <c r="J7" i="2" l="1"/>
  <c r="J10" i="2"/>
  <c r="I4" i="2"/>
  <c r="J4" i="2"/>
  <c r="I10" i="2"/>
  <c r="I13" i="2"/>
  <c r="I7" i="2"/>
  <c r="J13" i="2"/>
  <c r="C16" i="2"/>
  <c r="B16" i="2"/>
  <c r="E16" i="2"/>
  <c r="D16" i="2"/>
  <c r="F16" i="2"/>
  <c r="E2" i="2"/>
  <c r="G9" i="2"/>
  <c r="G13" i="2"/>
  <c r="G14" i="2"/>
  <c r="G15" i="2"/>
  <c r="G5" i="2"/>
  <c r="G12" i="2"/>
  <c r="G11" i="2"/>
  <c r="K10" i="2"/>
  <c r="O10" i="2"/>
  <c r="G8" i="2"/>
  <c r="K7" i="2"/>
  <c r="O4" i="2"/>
  <c r="R4" i="2"/>
  <c r="G6" i="2"/>
  <c r="K4" i="2"/>
  <c r="G10" i="2"/>
  <c r="G7" i="2"/>
  <c r="G4" i="2"/>
  <c r="K13" i="2"/>
  <c r="E17" i="2" l="1"/>
  <c r="M4" i="2"/>
  <c r="N4" i="2"/>
  <c r="N10" i="2"/>
  <c r="M10" i="2"/>
  <c r="D17" i="2"/>
  <c r="C17" i="2"/>
  <c r="F17" i="2"/>
  <c r="Q4" i="2" l="1"/>
  <c r="P4" i="2"/>
</calcChain>
</file>

<file path=xl/sharedStrings.xml><?xml version="1.0" encoding="utf-8"?>
<sst xmlns="http://schemas.openxmlformats.org/spreadsheetml/2006/main" count="148" uniqueCount="84">
  <si>
    <t>FECHA DE REGISTRO</t>
  </si>
  <si>
    <t>TRIMESTRE I</t>
  </si>
  <si>
    <t>TRIMESTRE II</t>
  </si>
  <si>
    <t>TRIMESTRE III</t>
  </si>
  <si>
    <t>TRIMESTRE IV</t>
  </si>
  <si>
    <t>JUN</t>
  </si>
  <si>
    <t>AGO</t>
  </si>
  <si>
    <t>SEP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</si>
  <si>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</si>
  <si>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</si>
  <si>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</si>
  <si>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</si>
  <si>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</si>
  <si>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</si>
  <si>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</si>
  <si>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</si>
  <si>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</si>
  <si>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</si>
  <si>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</si>
  <si>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</si>
  <si>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</si>
  <si>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</si>
  <si>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CONTROL DE MEJORA</t>
  </si>
  <si>
    <t>FECHA DE TERMINADA LA ACCION</t>
  </si>
  <si>
    <t>EVIDENCIA</t>
  </si>
  <si>
    <t>FECHA DE PROGRAMADA</t>
  </si>
  <si>
    <t>PROCESO</t>
  </si>
  <si>
    <t>SUBRPOCESO</t>
  </si>
  <si>
    <t>ESTADO GENERAL DEL PLAN</t>
  </si>
  <si>
    <t xml:space="preserve">FEBRERO </t>
  </si>
  <si>
    <t>MES</t>
  </si>
  <si>
    <t>ACCIONES MES PROGRAMADAS</t>
  </si>
  <si>
    <t>ACCIONES REPROGRAMADAS</t>
  </si>
  <si>
    <t>ACCIONES EN EJECUCIÓN</t>
  </si>
  <si>
    <t>PORCENTAJE DE CUMPLIMIENTO MES</t>
  </si>
  <si>
    <t>TRIMESTRE</t>
  </si>
  <si>
    <t>OBSERVACIONES</t>
  </si>
  <si>
    <t>PORCENTAJE CUMPLIMIENTO TRIMESTRE</t>
  </si>
  <si>
    <t>FECHA DE INICIO</t>
  </si>
  <si>
    <t>FECHA DE FIN</t>
  </si>
  <si>
    <t xml:space="preserve">ACCIONES PROGRAMADAS EN EL AÑO </t>
  </si>
  <si>
    <t>ACCIONES MES TERMINADAS</t>
  </si>
  <si>
    <t>ACCIONES NO TERMINADAS</t>
  </si>
  <si>
    <t>SEMESTRE</t>
  </si>
  <si>
    <t>SEMESTRE I</t>
  </si>
  <si>
    <t>SEMESTRE II</t>
  </si>
  <si>
    <t>PORCENTAJE CUMPLIMIENTO SEMESTRE</t>
  </si>
  <si>
    <t>CUMPLIMIENTO DEL AÑO</t>
  </si>
  <si>
    <t>TOTAL ACCIONES</t>
  </si>
  <si>
    <t>PORCENTAJES RESPECTO A PROGRAMADAS</t>
  </si>
  <si>
    <t>ACCIONES PROGRAMADAS EN EL TRIMESTRE</t>
  </si>
  <si>
    <t>ACCIONES PROGRAMADAS EN EL SEMESTRE</t>
  </si>
  <si>
    <t>ACCIONES TERMINADAS EN EL SEMESTRE</t>
  </si>
  <si>
    <t>ACCIONES TERMINADAS EN EL TRIMESTRE</t>
  </si>
  <si>
    <t>← VOLVER AL PLAN</t>
  </si>
  <si>
    <r>
      <rPr>
        <sz val="12"/>
        <rFont val="Calibri"/>
        <family val="2"/>
        <scheme val="minor"/>
      </rPr>
      <t>SE DEBEN REGISTRAR LA PROGRAMACION Y EL SEGUIMIENTO A LAS ACCIONES, CON LAS SIGLAS, SEGÚN APARECE EN LA TABLA, ESTO CON EL FIN DE LLEVAR A CARVO EL ANALISIS EN LA HOJA DE</t>
    </r>
    <r>
      <rPr>
        <u/>
        <sz val="12"/>
        <color theme="10"/>
        <rFont val="Calibri"/>
        <family val="2"/>
        <scheme val="minor"/>
      </rPr>
      <t xml:space="preserve"> </t>
    </r>
    <r>
      <rPr>
        <b/>
        <u/>
        <sz val="12"/>
        <color rgb="FF003B58"/>
        <rFont val="Calibri"/>
        <family val="2"/>
        <scheme val="minor"/>
      </rPr>
      <t>ESTADO GENERAL</t>
    </r>
  </si>
  <si>
    <t xml:space="preserve">NOMBRE DEL PROYECTO </t>
  </si>
  <si>
    <t>ALCANCE DEL PROYECTO</t>
  </si>
  <si>
    <t>ACTIVIDAD DEL PROYECTO</t>
  </si>
  <si>
    <t xml:space="preserve">FASE EN EL CICLO DE CALIDAD
(P-H-V-A) </t>
  </si>
  <si>
    <t xml:space="preserve">OBJETIVO DEL PROYECTO </t>
  </si>
  <si>
    <t>RESPONSABLE</t>
  </si>
  <si>
    <t xml:space="preserve">DICIEMBRE </t>
  </si>
  <si>
    <t xml:space="preserve">NOVIEMBRE </t>
  </si>
  <si>
    <t xml:space="preserve"> RECURSOS </t>
  </si>
  <si>
    <t>Servir es nuestro compromiso, Humanización nuestro principio y su Salud nuestro objetivo</t>
  </si>
  <si>
    <t>UBICACIÓN DE LA EVIDENCIA</t>
  </si>
  <si>
    <t>EMPRESA SOCIAL DEL ESTADO HOSPITAL SAN ANTONIO DE SESQUILE
PUESTO DE SALUD GACHANCIPÁ
FORMATO PLAN DE ACCIÓN
Proceso: Direccionamiento Estratégico
Subproceso: Calidad
Versión: V01-2023
Código:D-F-021
Fecha de Actualización: 05-10-2023</t>
  </si>
  <si>
    <t>DAR CUMPLIMIENTO A LAS ACTIVIDADES DESCRITAS</t>
  </si>
  <si>
    <t>P</t>
  </si>
  <si>
    <t>CESAR AUGUSTO CONTRERAS MONTOYA</t>
  </si>
  <si>
    <t>Ninguna</t>
  </si>
  <si>
    <t>T</t>
  </si>
  <si>
    <t>Archivo digital del backup</t>
  </si>
  <si>
    <t>ip esquipo 192.168.19.2</t>
  </si>
  <si>
    <t>Sistema de informacion CNT, plataformas minseguridad social</t>
  </si>
  <si>
    <t>PLAN ESTRATEGICO DE LAS TECNOLOGIA DE LA INFROMACION - DECRETO 6112 DE 2024</t>
  </si>
  <si>
    <t xml:space="preserve">PLAN ESTRATEGICO DE LAS TECNOLOGIAS DE LA INFORMACION </t>
  </si>
  <si>
    <t>Actualización del total de módulos administrativos y asistenciales del sistema de información integrado institucional para garantizar el cumplimiento de la normatividad vigente para facturación electrónica y generación de Rips</t>
  </si>
  <si>
    <t>PLAN ESTRATEGICO DE LAS TECNOLOGIA DE LA INFORMACION 2025</t>
  </si>
  <si>
    <t>Mediante plan de mantenimiento crear copias de seguridad diarias de la base de datos del sistema integrado de infromacion instituacional</t>
  </si>
  <si>
    <t>MOTOR DE BASES DE DATOS SQL</t>
  </si>
  <si>
    <t>CONVENIO SECRETARIA DE SALUD CON SISTEMAS DE INFORMACION</t>
  </si>
  <si>
    <t>Convenio suscrito secretaria de salud y los sistemas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</si>
</sst>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003B58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rgb="FF4D7A32"/>
      <name val="Lucida Calligraphy"/>
      <family val="4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3" fillId="0" borderId="27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7" fillId="0" borderId="0" xfId="2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9" fontId="6" fillId="0" borderId="14" xfId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9" fontId="6" fillId="0" borderId="18" xfId="1" applyFont="1" applyBorder="1" applyAlignment="1" applyProtection="1">
      <alignment horizontal="center" vertical="center"/>
      <protection hidden="1"/>
    </xf>
    <xf numFmtId="9" fontId="6" fillId="0" borderId="15" xfId="1" applyFont="1" applyBorder="1" applyAlignment="1" applyProtection="1">
      <alignment horizontal="center" vertical="center"/>
      <protection hidden="1"/>
    </xf>
    <xf numFmtId="9" fontId="6" fillId="0" borderId="16" xfId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4" borderId="40" xfId="0" applyFont="1" applyFill="1" applyBorder="1" applyAlignment="1" applyProtection="1">
      <alignment horizontal="center" vertical="center" wrapText="1"/>
      <protection hidden="1"/>
    </xf>
    <xf numFmtId="0" fontId="1" fillId="4" borderId="4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4" fontId="0" fillId="0" borderId="40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14" fontId="0" fillId="0" borderId="41" xfId="0" applyNumberFormat="1" applyBorder="1" applyAlignment="1" applyProtection="1">
      <alignment horizontal="center" vertical="center" wrapText="1"/>
      <protection locked="0"/>
    </xf>
    <xf numFmtId="0" fontId="1" fillId="3" borderId="37" xfId="0" applyFont="1" applyFill="1" applyBorder="1" applyAlignment="1" applyProtection="1">
      <alignment horizontal="right" vertical="center"/>
      <protection hidden="1"/>
    </xf>
    <xf numFmtId="0" fontId="1" fillId="3" borderId="40" xfId="0" applyFont="1" applyFill="1" applyBorder="1" applyAlignment="1" applyProtection="1">
      <alignment horizontal="right" vertical="center"/>
      <protection hidden="1"/>
    </xf>
    <xf numFmtId="0" fontId="1" fillId="3" borderId="38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6" fillId="4" borderId="20" xfId="0" applyFont="1" applyFill="1" applyBorder="1" applyAlignment="1" applyProtection="1">
      <alignment horizontal="center" vertical="center"/>
      <protection hidden="1"/>
    </xf>
    <xf numFmtId="0" fontId="6" fillId="4" borderId="21" xfId="0" applyFont="1" applyFill="1" applyBorder="1" applyAlignment="1" applyProtection="1">
      <alignment horizontal="center" vertical="center"/>
      <protection hidden="1"/>
    </xf>
    <xf numFmtId="0" fontId="6" fillId="4" borderId="22" xfId="0" applyFont="1" applyFill="1" applyBorder="1" applyAlignment="1" applyProtection="1">
      <alignment horizontal="center" vertical="center"/>
      <protection hidden="1"/>
    </xf>
    <xf numFmtId="0" fontId="1" fillId="5" borderId="26" xfId="0" applyFont="1" applyFill="1" applyBorder="1" applyAlignment="1" applyProtection="1">
      <alignment horizontal="center" vertical="center"/>
      <protection hidden="1"/>
    </xf>
    <xf numFmtId="0" fontId="1" fillId="3" borderId="40" xfId="0" applyFont="1" applyFill="1" applyBorder="1" applyAlignment="1" applyProtection="1">
      <alignment horizontal="right" vertical="center" wrapText="1"/>
      <protection hidden="1"/>
    </xf>
    <xf numFmtId="0" fontId="1" fillId="3" borderId="42" xfId="0" applyFont="1" applyFill="1" applyBorder="1" applyAlignment="1" applyProtection="1">
      <alignment horizontal="right" vertical="center" wrapText="1"/>
      <protection hidden="1"/>
    </xf>
    <xf numFmtId="0" fontId="0" fillId="0" borderId="47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vertical="center" wrapText="1"/>
      <protection locked="0"/>
    </xf>
    <xf numFmtId="14" fontId="0" fillId="0" borderId="46" xfId="0" applyNumberFormat="1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" fillId="2" borderId="45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48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hidden="1"/>
    </xf>
    <xf numFmtId="0" fontId="1" fillId="2" borderId="46" xfId="0" applyFont="1" applyFill="1" applyBorder="1" applyAlignment="1" applyProtection="1">
      <alignment horizontal="center" vertical="center" wrapText="1"/>
      <protection hidden="1"/>
    </xf>
    <xf numFmtId="0" fontId="8" fillId="0" borderId="0" xfId="2" applyFont="1" applyBorder="1" applyAlignment="1" applyProtection="1">
      <alignment horizontal="center" vertical="center" wrapText="1"/>
      <protection locked="0"/>
    </xf>
    <xf numFmtId="17" fontId="1" fillId="2" borderId="3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38" xfId="0" applyFont="1" applyFill="1" applyBorder="1" applyAlignment="1" applyProtection="1">
      <alignment horizontal="center" vertical="center" wrapText="1"/>
      <protection hidden="1"/>
    </xf>
    <xf numFmtId="0" fontId="1" fillId="2" borderId="39" xfId="0" applyFont="1" applyFill="1" applyBorder="1" applyAlignment="1" applyProtection="1">
      <alignment horizontal="center" vertical="center" wrapText="1"/>
      <protection hidden="1"/>
    </xf>
    <xf numFmtId="0" fontId="1" fillId="3" borderId="17" xfId="0" applyFont="1" applyFill="1" applyBorder="1" applyAlignment="1" applyProtection="1">
      <alignment horizontal="center" vertical="center" wrapText="1"/>
      <protection hidden="1"/>
    </xf>
    <xf numFmtId="0" fontId="1" fillId="3" borderId="32" xfId="0" applyFont="1" applyFill="1" applyBorder="1" applyAlignment="1" applyProtection="1">
      <alignment horizontal="center" vertical="center" wrapText="1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26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3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9" xfId="0" applyFont="1" applyFill="1" applyBorder="1" applyAlignment="1" applyProtection="1">
      <alignment horizontal="center" vertical="center" wrapText="1"/>
      <protection hidden="1"/>
    </xf>
    <xf numFmtId="0" fontId="1" fillId="3" borderId="43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51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0" fillId="0" borderId="51" xfId="0" applyBorder="1" applyAlignment="1" applyProtection="1">
      <alignment horizontal="left" vertical="center" wrapText="1"/>
      <protection hidden="1"/>
    </xf>
    <xf numFmtId="0" fontId="0" fillId="0" borderId="30" xfId="0" applyBorder="1" applyAlignment="1" applyProtection="1">
      <alignment horizontal="left" vertical="center" wrapText="1"/>
      <protection hidden="1"/>
    </xf>
    <xf numFmtId="0" fontId="0" fillId="0" borderId="52" xfId="0" applyBorder="1" applyAlignment="1" applyProtection="1">
      <alignment horizontal="left" vertical="center" wrapText="1"/>
      <protection hidden="1"/>
    </xf>
    <xf numFmtId="0" fontId="0" fillId="0" borderId="53" xfId="0" applyBorder="1" applyAlignment="1" applyProtection="1">
      <alignment horizontal="left" vertical="center" wrapText="1"/>
      <protection hidden="1"/>
    </xf>
    <xf numFmtId="0" fontId="11" fillId="2" borderId="35" xfId="2" applyFont="1" applyFill="1" applyBorder="1" applyAlignment="1" applyProtection="1">
      <alignment horizontal="center" vertical="center" wrapText="1"/>
      <protection hidden="1"/>
    </xf>
    <xf numFmtId="0" fontId="12" fillId="2" borderId="36" xfId="2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3" borderId="32" xfId="0" applyFont="1" applyFill="1" applyBorder="1" applyAlignment="1" applyProtection="1">
      <alignment horizontal="center" vertical="center"/>
      <protection hidden="1"/>
    </xf>
    <xf numFmtId="0" fontId="6" fillId="3" borderId="1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32" xfId="0" applyFont="1" applyFill="1" applyBorder="1" applyAlignment="1" applyProtection="1">
      <alignment horizontal="center" vertical="center"/>
      <protection hidden="1"/>
    </xf>
    <xf numFmtId="0" fontId="6" fillId="2" borderId="19" xfId="0" applyFont="1" applyFill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6" fillId="0" borderId="32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5" borderId="24" xfId="0" applyFont="1" applyFill="1" applyBorder="1" applyAlignment="1" applyProtection="1">
      <alignment horizontal="center" vertical="center"/>
      <protection hidden="1"/>
    </xf>
    <xf numFmtId="0" fontId="6" fillId="5" borderId="25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9" fontId="6" fillId="0" borderId="24" xfId="1" applyFont="1" applyBorder="1" applyAlignment="1" applyProtection="1">
      <alignment horizontal="center" vertical="center"/>
      <protection hidden="1"/>
    </xf>
    <xf numFmtId="9" fontId="6" fillId="0" borderId="25" xfId="1" applyFont="1" applyBorder="1" applyAlignment="1" applyProtection="1">
      <alignment horizontal="center" vertical="center"/>
      <protection hidden="1"/>
    </xf>
    <xf numFmtId="9" fontId="2" fillId="0" borderId="24" xfId="1" applyFont="1" applyBorder="1" applyAlignment="1" applyProtection="1">
      <alignment horizontal="center" vertical="center"/>
      <protection hidden="1"/>
    </xf>
    <xf numFmtId="9" fontId="2" fillId="0" borderId="25" xfId="1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9" fontId="6" fillId="0" borderId="23" xfId="1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 wrapText="1"/>
      <protection hidden="1"/>
    </xf>
    <xf numFmtId="0" fontId="6" fillId="4" borderId="19" xfId="0" applyFont="1" applyFill="1" applyBorder="1" applyAlignment="1" applyProtection="1">
      <alignment horizontal="center" vertical="center" wrapText="1"/>
      <protection hidden="1"/>
    </xf>
  </cellXfs>
  <cellStyles count="3">
    <cellStyle name="Hipervínculo" xfId="2" builtinId="8"/>
    <cellStyle name="Normal" xfId="0" builtinId="0"/>
    <cellStyle name="Porcentaje" xfId="1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4D7A32"/>
      <color rgb="FF003B58"/>
      <color rgb="FFCC66FF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200025</xdr:colOff>
      <xdr:row>0</xdr:row>
      <xdr:rowOff>254804</xdr:rowOff>
    </xdr:from>
    <xdr:to>
      <xdr:col>53</xdr:col>
      <xdr:colOff>76201</xdr:colOff>
      <xdr:row>3</xdr:row>
      <xdr:rowOff>189062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2F2FAC3-4F82-481D-86CA-A44BC265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12625" y="254804"/>
          <a:ext cx="3876676" cy="1500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</xdr:colOff>
      <xdr:row>0</xdr:row>
      <xdr:rowOff>22860</xdr:rowOff>
    </xdr:from>
    <xdr:to>
      <xdr:col>0</xdr:col>
      <xdr:colOff>1744980</xdr:colOff>
      <xdr:row>2</xdr:row>
      <xdr:rowOff>457200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780300-EB51-4EE7-B089-89C648D8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60"/>
          <a:ext cx="17373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N31"/>
  <sheetViews>
    <sheetView showGridLines="0" tabSelected="1" zoomScale="55" zoomScaleNormal="55" zoomScaleSheetLayoutView="100" workbookViewId="0">
      <selection activeCell="B16" sqref="B16"/>
    </sheetView>
  </sheetViews>
  <sheetFormatPr baseColWidth="10" defaultColWidth="9.140625" defaultRowHeight="15" x14ac:dyDescent="0.25"/>
  <cols>
    <col min="1" max="1" width="25.85546875" style="1" customWidth="1"/>
    <col min="2" max="2" width="52.28515625" style="1" customWidth="1"/>
    <col min="3" max="3" width="28" style="2" customWidth="1"/>
    <col min="4" max="4" width="35.7109375" style="1" customWidth="1"/>
    <col min="5" max="5" width="23" style="1" customWidth="1"/>
    <col min="6" max="43" width="4" style="2" customWidth="1"/>
    <col min="44" max="61" width="4" style="1" customWidth="1"/>
    <col min="62" max="63" width="21.85546875" style="1" customWidth="1"/>
    <col min="64" max="64" width="16.42578125" style="1" customWidth="1"/>
    <col min="65" max="65" width="26" style="1" customWidth="1"/>
    <col min="66" max="66" width="33.42578125" style="1" customWidth="1"/>
    <col min="67" max="16384" width="9.140625" style="1"/>
  </cols>
  <sheetData>
    <row r="1" spans="1:66" ht="40.9" customHeight="1" x14ac:dyDescent="0.25">
      <c r="A1" s="88"/>
      <c r="B1" s="89" t="s">
        <v>67</v>
      </c>
      <c r="C1" s="89"/>
      <c r="D1" s="89"/>
      <c r="E1" s="89"/>
      <c r="F1" s="73"/>
      <c r="G1" s="74"/>
      <c r="H1" s="74"/>
      <c r="I1" s="75"/>
      <c r="J1" s="73"/>
      <c r="K1" s="74"/>
      <c r="L1" s="74"/>
      <c r="M1" s="75"/>
      <c r="N1" s="16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8"/>
      <c r="BJ1" s="15"/>
      <c r="BK1" s="18"/>
    </row>
    <row r="2" spans="1:66" ht="40.9" customHeight="1" x14ac:dyDescent="0.25">
      <c r="A2" s="88"/>
      <c r="B2" s="89"/>
      <c r="C2" s="89"/>
      <c r="D2" s="89"/>
      <c r="E2" s="89"/>
      <c r="F2" s="76"/>
      <c r="G2" s="77"/>
      <c r="H2" s="77"/>
      <c r="I2" s="78"/>
      <c r="J2" s="76"/>
      <c r="K2" s="77"/>
      <c r="L2" s="77"/>
      <c r="M2" s="78"/>
      <c r="N2" s="17"/>
      <c r="O2" s="81" t="s">
        <v>55</v>
      </c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1"/>
      <c r="AN2" s="1"/>
      <c r="AO2" s="1"/>
      <c r="AP2" s="1"/>
      <c r="AQ2" s="1"/>
      <c r="BI2" s="19"/>
      <c r="BK2" s="19"/>
    </row>
    <row r="3" spans="1:66" ht="40.9" customHeight="1" x14ac:dyDescent="0.25">
      <c r="A3" s="88"/>
      <c r="B3" s="89"/>
      <c r="C3" s="89"/>
      <c r="D3" s="89"/>
      <c r="E3" s="89"/>
      <c r="F3" s="76"/>
      <c r="G3" s="77"/>
      <c r="H3" s="77"/>
      <c r="I3" s="78"/>
      <c r="J3" s="76"/>
      <c r="K3" s="77"/>
      <c r="L3" s="77"/>
      <c r="M3" s="78"/>
      <c r="N3" s="17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1"/>
      <c r="AN3" s="1"/>
      <c r="AO3" s="1"/>
      <c r="AP3" s="1"/>
      <c r="AQ3" s="1"/>
      <c r="BI3" s="19"/>
      <c r="BK3" s="19"/>
    </row>
    <row r="4" spans="1:66" ht="16.149999999999999" customHeight="1" x14ac:dyDescent="0.25">
      <c r="A4" s="90" t="s">
        <v>65</v>
      </c>
      <c r="B4" s="90"/>
      <c r="C4" s="90"/>
      <c r="D4" s="90"/>
      <c r="E4" s="90"/>
      <c r="F4" s="76"/>
      <c r="G4" s="77"/>
      <c r="H4" s="77"/>
      <c r="I4" s="78"/>
      <c r="J4" s="76"/>
      <c r="K4" s="77"/>
      <c r="L4" s="77"/>
      <c r="M4" s="78"/>
      <c r="N4" s="17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1"/>
      <c r="AN4" s="1"/>
      <c r="AO4" s="1"/>
      <c r="AP4" s="1"/>
      <c r="AQ4" s="1"/>
      <c r="BI4" s="19"/>
      <c r="BK4" s="19"/>
    </row>
    <row r="5" spans="1:66" ht="4.5" customHeight="1" thickBot="1" x14ac:dyDescent="0.3">
      <c r="A5" s="12"/>
      <c r="F5" s="76"/>
      <c r="G5" s="77"/>
      <c r="H5" s="77"/>
      <c r="I5" s="78"/>
      <c r="J5" s="76"/>
      <c r="K5" s="77"/>
      <c r="L5" s="77"/>
      <c r="M5" s="78"/>
      <c r="N5" s="17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1"/>
      <c r="AN5" s="1"/>
      <c r="AO5" s="1"/>
      <c r="AP5" s="1"/>
      <c r="AQ5" s="1"/>
      <c r="BI5" s="19"/>
      <c r="BK5" s="19"/>
    </row>
    <row r="6" spans="1:66" ht="38.25" customHeight="1" x14ac:dyDescent="0.25">
      <c r="A6" s="55" t="s">
        <v>26</v>
      </c>
      <c r="B6" s="99" t="s">
        <v>76</v>
      </c>
      <c r="C6" s="100"/>
      <c r="D6" s="57" t="s">
        <v>27</v>
      </c>
      <c r="E6" s="53"/>
      <c r="F6" s="77"/>
      <c r="G6" s="77"/>
      <c r="H6" s="77"/>
      <c r="I6" s="78"/>
      <c r="J6" s="76"/>
      <c r="K6" s="77"/>
      <c r="L6" s="77"/>
      <c r="M6" s="78"/>
      <c r="N6" s="17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1"/>
      <c r="AN6" s="1"/>
      <c r="AO6" s="1"/>
      <c r="AP6" s="1"/>
      <c r="AQ6" s="1"/>
      <c r="BI6" s="19"/>
      <c r="BK6" s="19"/>
    </row>
    <row r="7" spans="1:66" ht="15" customHeight="1" x14ac:dyDescent="0.25">
      <c r="A7" s="56" t="s">
        <v>38</v>
      </c>
      <c r="B7" s="101">
        <v>45659</v>
      </c>
      <c r="C7" s="102"/>
      <c r="D7" s="58" t="s">
        <v>39</v>
      </c>
      <c r="E7" s="54">
        <v>46022</v>
      </c>
      <c r="F7" s="77"/>
      <c r="G7" s="77"/>
      <c r="H7" s="77"/>
      <c r="I7" s="78"/>
      <c r="J7" s="76"/>
      <c r="K7" s="77"/>
      <c r="L7" s="77"/>
      <c r="M7" s="78"/>
      <c r="N7" s="17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1"/>
      <c r="AN7" s="1"/>
      <c r="AO7" s="1"/>
      <c r="AP7" s="1"/>
      <c r="AQ7" s="1"/>
      <c r="BI7" s="19"/>
      <c r="BK7" s="19"/>
    </row>
    <row r="8" spans="1:66" ht="39.75" customHeight="1" x14ac:dyDescent="0.25">
      <c r="A8" s="63" t="s">
        <v>56</v>
      </c>
      <c r="B8" s="103" t="s">
        <v>79</v>
      </c>
      <c r="C8" s="104"/>
      <c r="D8" s="104"/>
      <c r="E8" s="105"/>
      <c r="F8" s="77"/>
      <c r="G8" s="77"/>
      <c r="H8" s="77"/>
      <c r="I8" s="78"/>
      <c r="J8" s="76"/>
      <c r="K8" s="77"/>
      <c r="L8" s="77"/>
      <c r="M8" s="78"/>
      <c r="N8" s="17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1"/>
      <c r="AN8" s="1"/>
      <c r="AO8" s="1"/>
      <c r="AP8" s="1"/>
      <c r="AQ8" s="1"/>
      <c r="BI8" s="19"/>
      <c r="BK8" s="19"/>
    </row>
    <row r="9" spans="1:66" ht="33.6" customHeight="1" x14ac:dyDescent="0.25">
      <c r="A9" s="63" t="s">
        <v>60</v>
      </c>
      <c r="B9" s="106" t="s">
        <v>77</v>
      </c>
      <c r="C9" s="107"/>
      <c r="D9" s="107"/>
      <c r="E9" s="108"/>
      <c r="F9" s="77"/>
      <c r="G9" s="77"/>
      <c r="H9" s="77"/>
      <c r="I9" s="78"/>
      <c r="J9" s="76"/>
      <c r="K9" s="77"/>
      <c r="L9" s="77"/>
      <c r="M9" s="78"/>
      <c r="N9" s="17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1"/>
      <c r="AN9" s="1"/>
      <c r="AO9" s="1"/>
      <c r="AP9" s="1"/>
      <c r="AQ9" s="1"/>
      <c r="BI9" s="19"/>
      <c r="BK9" s="19"/>
    </row>
    <row r="10" spans="1:66" ht="36.75" customHeight="1" thickBot="1" x14ac:dyDescent="0.3">
      <c r="A10" s="64" t="s">
        <v>57</v>
      </c>
      <c r="B10" s="109" t="s">
        <v>68</v>
      </c>
      <c r="C10" s="110"/>
      <c r="D10" s="110"/>
      <c r="E10" s="111"/>
      <c r="F10" s="77"/>
      <c r="G10" s="77"/>
      <c r="H10" s="77"/>
      <c r="I10" s="78"/>
      <c r="J10" s="76"/>
      <c r="K10" s="77"/>
      <c r="L10" s="77"/>
      <c r="M10" s="78"/>
      <c r="N10" s="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BI10" s="19"/>
      <c r="BK10" s="19"/>
    </row>
    <row r="11" spans="1:66" ht="5.25" customHeight="1" thickBot="1" x14ac:dyDescent="0.3">
      <c r="A11" s="13"/>
      <c r="B11" s="14"/>
      <c r="C11" s="40"/>
      <c r="D11" s="14"/>
      <c r="E11" s="14"/>
      <c r="F11" s="17"/>
      <c r="G11" s="1"/>
      <c r="H11" s="1"/>
      <c r="I11" s="1"/>
      <c r="J11" s="17"/>
      <c r="K11" s="1"/>
      <c r="L11" s="1"/>
      <c r="M11" s="1"/>
      <c r="N11" s="1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BI11" s="19"/>
      <c r="BJ11" s="14"/>
      <c r="BK11" s="20"/>
      <c r="BL11" s="14"/>
      <c r="BM11" s="14"/>
    </row>
    <row r="12" spans="1:66" ht="15" customHeight="1" thickBot="1" x14ac:dyDescent="0.3">
      <c r="C12" s="1"/>
      <c r="F12" s="85" t="s">
        <v>22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7"/>
    </row>
    <row r="13" spans="1:66" s="3" customFormat="1" ht="29.45" customHeight="1" x14ac:dyDescent="0.25">
      <c r="A13" s="91" t="s">
        <v>0</v>
      </c>
      <c r="B13" s="93" t="s">
        <v>58</v>
      </c>
      <c r="C13" s="93" t="s">
        <v>59</v>
      </c>
      <c r="D13" s="95" t="s">
        <v>61</v>
      </c>
      <c r="E13" s="97" t="s">
        <v>64</v>
      </c>
      <c r="F13" s="82" t="s">
        <v>63</v>
      </c>
      <c r="G13" s="83"/>
      <c r="H13" s="83"/>
      <c r="I13" s="84"/>
      <c r="J13" s="82" t="s">
        <v>62</v>
      </c>
      <c r="K13" s="83"/>
      <c r="L13" s="83"/>
      <c r="M13" s="84"/>
      <c r="N13" s="82" t="s">
        <v>10</v>
      </c>
      <c r="O13" s="83"/>
      <c r="P13" s="83"/>
      <c r="Q13" s="84"/>
      <c r="R13" s="82" t="s">
        <v>11</v>
      </c>
      <c r="S13" s="83"/>
      <c r="T13" s="83"/>
      <c r="U13" s="84"/>
      <c r="V13" s="82" t="s">
        <v>12</v>
      </c>
      <c r="W13" s="83"/>
      <c r="X13" s="83"/>
      <c r="Y13" s="84"/>
      <c r="Z13" s="82" t="s">
        <v>13</v>
      </c>
      <c r="AA13" s="83"/>
      <c r="AB13" s="83"/>
      <c r="AC13" s="84"/>
      <c r="AD13" s="82" t="s">
        <v>14</v>
      </c>
      <c r="AE13" s="83"/>
      <c r="AF13" s="83"/>
      <c r="AG13" s="84"/>
      <c r="AH13" s="82" t="s">
        <v>15</v>
      </c>
      <c r="AI13" s="83"/>
      <c r="AJ13" s="83"/>
      <c r="AK13" s="84" t="s">
        <v>5</v>
      </c>
      <c r="AL13" s="82" t="s">
        <v>16</v>
      </c>
      <c r="AM13" s="83" t="s">
        <v>6</v>
      </c>
      <c r="AN13" s="83" t="s">
        <v>7</v>
      </c>
      <c r="AO13" s="84" t="s">
        <v>8</v>
      </c>
      <c r="AP13" s="82" t="s">
        <v>17</v>
      </c>
      <c r="AQ13" s="83" t="s">
        <v>9</v>
      </c>
      <c r="AR13" s="83"/>
      <c r="AS13" s="84"/>
      <c r="AT13" s="82" t="s">
        <v>18</v>
      </c>
      <c r="AU13" s="83"/>
      <c r="AV13" s="83"/>
      <c r="AW13" s="84"/>
      <c r="AX13" s="82" t="s">
        <v>19</v>
      </c>
      <c r="AY13" s="83"/>
      <c r="AZ13" s="83"/>
      <c r="BA13" s="84"/>
      <c r="BB13" s="82" t="s">
        <v>20</v>
      </c>
      <c r="BC13" s="83"/>
      <c r="BD13" s="83"/>
      <c r="BE13" s="84"/>
      <c r="BF13" s="82" t="s">
        <v>21</v>
      </c>
      <c r="BG13" s="83"/>
      <c r="BH13" s="83"/>
      <c r="BI13" s="84"/>
      <c r="BJ13" s="79" t="s">
        <v>25</v>
      </c>
      <c r="BK13" s="69" t="s">
        <v>23</v>
      </c>
      <c r="BL13" s="69" t="s">
        <v>24</v>
      </c>
      <c r="BM13" s="69" t="s">
        <v>66</v>
      </c>
      <c r="BN13" s="71" t="s">
        <v>36</v>
      </c>
    </row>
    <row r="14" spans="1:66" s="4" customFormat="1" ht="29.45" customHeight="1" thickBot="1" x14ac:dyDescent="0.3">
      <c r="A14" s="92"/>
      <c r="B14" s="94"/>
      <c r="C14" s="94"/>
      <c r="D14" s="96"/>
      <c r="E14" s="98"/>
      <c r="F14" s="42">
        <v>1</v>
      </c>
      <c r="G14" s="41">
        <v>2</v>
      </c>
      <c r="H14" s="41">
        <v>3</v>
      </c>
      <c r="I14" s="43">
        <v>4</v>
      </c>
      <c r="J14" s="42">
        <v>1</v>
      </c>
      <c r="K14" s="41">
        <v>2</v>
      </c>
      <c r="L14" s="41">
        <v>3</v>
      </c>
      <c r="M14" s="43">
        <v>4</v>
      </c>
      <c r="N14" s="42">
        <v>1</v>
      </c>
      <c r="O14" s="41">
        <v>2</v>
      </c>
      <c r="P14" s="41">
        <v>3</v>
      </c>
      <c r="Q14" s="43">
        <v>4</v>
      </c>
      <c r="R14" s="42">
        <v>1</v>
      </c>
      <c r="S14" s="41">
        <v>2</v>
      </c>
      <c r="T14" s="41">
        <v>3</v>
      </c>
      <c r="U14" s="43">
        <v>4</v>
      </c>
      <c r="V14" s="42">
        <v>1</v>
      </c>
      <c r="W14" s="41">
        <v>2</v>
      </c>
      <c r="X14" s="41">
        <v>3</v>
      </c>
      <c r="Y14" s="43">
        <v>4</v>
      </c>
      <c r="Z14" s="42">
        <v>1</v>
      </c>
      <c r="AA14" s="41">
        <v>2</v>
      </c>
      <c r="AB14" s="41">
        <v>3</v>
      </c>
      <c r="AC14" s="43">
        <v>4</v>
      </c>
      <c r="AD14" s="42">
        <v>1</v>
      </c>
      <c r="AE14" s="41">
        <v>2</v>
      </c>
      <c r="AF14" s="41">
        <v>3</v>
      </c>
      <c r="AG14" s="43">
        <v>4</v>
      </c>
      <c r="AH14" s="42">
        <v>1</v>
      </c>
      <c r="AI14" s="41">
        <v>2</v>
      </c>
      <c r="AJ14" s="41">
        <v>3</v>
      </c>
      <c r="AK14" s="43">
        <v>4</v>
      </c>
      <c r="AL14" s="42">
        <v>1</v>
      </c>
      <c r="AM14" s="41">
        <v>2</v>
      </c>
      <c r="AN14" s="41">
        <v>3</v>
      </c>
      <c r="AO14" s="43">
        <v>4</v>
      </c>
      <c r="AP14" s="42">
        <v>1</v>
      </c>
      <c r="AQ14" s="41">
        <v>2</v>
      </c>
      <c r="AR14" s="41">
        <v>3</v>
      </c>
      <c r="AS14" s="43">
        <v>4</v>
      </c>
      <c r="AT14" s="42">
        <v>1</v>
      </c>
      <c r="AU14" s="41">
        <v>2</v>
      </c>
      <c r="AV14" s="41">
        <v>3</v>
      </c>
      <c r="AW14" s="43">
        <v>4</v>
      </c>
      <c r="AX14" s="42">
        <v>1</v>
      </c>
      <c r="AY14" s="41">
        <v>2</v>
      </c>
      <c r="AZ14" s="41">
        <v>3</v>
      </c>
      <c r="BA14" s="43">
        <v>4</v>
      </c>
      <c r="BB14" s="42">
        <v>1</v>
      </c>
      <c r="BC14" s="41">
        <v>2</v>
      </c>
      <c r="BD14" s="41">
        <v>3</v>
      </c>
      <c r="BE14" s="43">
        <v>4</v>
      </c>
      <c r="BF14" s="42">
        <v>1</v>
      </c>
      <c r="BG14" s="41">
        <v>2</v>
      </c>
      <c r="BH14" s="41">
        <v>3</v>
      </c>
      <c r="BI14" s="43">
        <v>4</v>
      </c>
      <c r="BJ14" s="80"/>
      <c r="BK14" s="70"/>
      <c r="BL14" s="70"/>
      <c r="BM14" s="70"/>
      <c r="BN14" s="72"/>
    </row>
    <row r="15" spans="1:66" ht="114.75" customHeight="1" x14ac:dyDescent="0.25">
      <c r="A15" s="67">
        <v>45659</v>
      </c>
      <c r="B15" s="44" t="s">
        <v>78</v>
      </c>
      <c r="C15" s="45" t="s">
        <v>69</v>
      </c>
      <c r="D15" s="44" t="s">
        <v>70</v>
      </c>
      <c r="E15" s="65" t="s">
        <v>82</v>
      </c>
      <c r="F15" s="46"/>
      <c r="G15" s="47"/>
      <c r="H15" s="47"/>
      <c r="I15" s="48"/>
      <c r="J15" s="46"/>
      <c r="K15" s="47"/>
      <c r="L15" s="47"/>
      <c r="M15" s="48"/>
      <c r="N15" s="46"/>
      <c r="O15" s="47"/>
      <c r="P15" s="47"/>
      <c r="Q15" s="48" t="s">
        <v>69</v>
      </c>
      <c r="R15" s="46"/>
      <c r="S15" s="47"/>
      <c r="T15" s="47"/>
      <c r="U15" s="48"/>
      <c r="V15" s="46"/>
      <c r="W15" s="47"/>
      <c r="X15" s="47"/>
      <c r="Y15" s="48"/>
      <c r="Z15" s="46"/>
      <c r="AA15" s="47"/>
      <c r="AB15" s="47"/>
      <c r="AC15" s="48"/>
      <c r="AD15" s="46"/>
      <c r="AE15" s="47"/>
      <c r="AF15" s="47"/>
      <c r="AG15" s="48"/>
      <c r="AH15" s="46"/>
      <c r="AI15" s="47"/>
      <c r="AJ15" s="47"/>
      <c r="AK15" s="48"/>
      <c r="AL15" s="46"/>
      <c r="AM15" s="47"/>
      <c r="AN15" s="47"/>
      <c r="AO15" s="48"/>
      <c r="AP15" s="46"/>
      <c r="AQ15" s="47"/>
      <c r="AR15" s="47"/>
      <c r="AS15" s="48"/>
      <c r="AT15" s="46"/>
      <c r="AU15" s="47"/>
      <c r="AV15" s="47"/>
      <c r="AW15" s="48"/>
      <c r="AX15" s="46"/>
      <c r="AY15" s="47"/>
      <c r="AZ15" s="47"/>
      <c r="BA15" s="48"/>
      <c r="BB15" s="46"/>
      <c r="BC15" s="47"/>
      <c r="BD15" s="47"/>
      <c r="BE15" s="48"/>
      <c r="BF15" s="46"/>
      <c r="BG15" s="47"/>
      <c r="BH15" s="47"/>
      <c r="BI15" s="48"/>
      <c r="BJ15" s="49">
        <v>45688</v>
      </c>
      <c r="BK15" s="50">
        <v>46022</v>
      </c>
      <c r="BL15" s="68" t="s">
        <v>83</v>
      </c>
      <c r="BM15" s="52" t="s">
        <v>74</v>
      </c>
      <c r="BN15" s="51" t="s">
        <v>71</v>
      </c>
    </row>
    <row r="16" spans="1:66" ht="100.5" customHeight="1" x14ac:dyDescent="0.25">
      <c r="A16" s="67">
        <v>45659</v>
      </c>
      <c r="B16" s="52" t="s">
        <v>80</v>
      </c>
      <c r="C16" s="47" t="s">
        <v>69</v>
      </c>
      <c r="D16" s="44" t="s">
        <v>70</v>
      </c>
      <c r="E16" s="66" t="s">
        <v>81</v>
      </c>
      <c r="F16" s="46"/>
      <c r="G16" s="47"/>
      <c r="H16" s="47"/>
      <c r="I16" s="48"/>
      <c r="J16" s="46"/>
      <c r="K16" s="47"/>
      <c r="L16" s="47"/>
      <c r="M16" s="48"/>
      <c r="N16" s="46" t="s">
        <v>72</v>
      </c>
      <c r="O16" s="47" t="s">
        <v>72</v>
      </c>
      <c r="P16" s="47" t="s">
        <v>72</v>
      </c>
      <c r="Q16" s="48" t="s">
        <v>69</v>
      </c>
      <c r="R16" s="46" t="s">
        <v>69</v>
      </c>
      <c r="S16" s="47" t="s">
        <v>69</v>
      </c>
      <c r="T16" s="47" t="s">
        <v>69</v>
      </c>
      <c r="U16" s="48" t="s">
        <v>69</v>
      </c>
      <c r="V16" s="46" t="s">
        <v>69</v>
      </c>
      <c r="W16" s="47" t="s">
        <v>69</v>
      </c>
      <c r="X16" s="47" t="s">
        <v>69</v>
      </c>
      <c r="Y16" s="48" t="s">
        <v>69</v>
      </c>
      <c r="Z16" s="46" t="s">
        <v>69</v>
      </c>
      <c r="AA16" s="47" t="s">
        <v>69</v>
      </c>
      <c r="AB16" s="47" t="s">
        <v>69</v>
      </c>
      <c r="AC16" s="48" t="s">
        <v>69</v>
      </c>
      <c r="AD16" s="46" t="s">
        <v>69</v>
      </c>
      <c r="AE16" s="47" t="s">
        <v>69</v>
      </c>
      <c r="AF16" s="47" t="s">
        <v>69</v>
      </c>
      <c r="AG16" s="48" t="s">
        <v>69</v>
      </c>
      <c r="AH16" s="46" t="s">
        <v>69</v>
      </c>
      <c r="AI16" s="47" t="s">
        <v>69</v>
      </c>
      <c r="AJ16" s="47" t="s">
        <v>69</v>
      </c>
      <c r="AK16" s="48" t="s">
        <v>69</v>
      </c>
      <c r="AL16" s="46" t="s">
        <v>69</v>
      </c>
      <c r="AM16" s="47" t="s">
        <v>69</v>
      </c>
      <c r="AN16" s="47" t="s">
        <v>69</v>
      </c>
      <c r="AO16" s="48" t="s">
        <v>69</v>
      </c>
      <c r="AP16" s="46" t="s">
        <v>69</v>
      </c>
      <c r="AQ16" s="47" t="s">
        <v>69</v>
      </c>
      <c r="AR16" s="47" t="s">
        <v>69</v>
      </c>
      <c r="AS16" s="48" t="s">
        <v>69</v>
      </c>
      <c r="AT16" s="46" t="s">
        <v>69</v>
      </c>
      <c r="AU16" s="47" t="s">
        <v>69</v>
      </c>
      <c r="AV16" s="47" t="s">
        <v>69</v>
      </c>
      <c r="AW16" s="48" t="s">
        <v>69</v>
      </c>
      <c r="AX16" s="46" t="s">
        <v>69</v>
      </c>
      <c r="AY16" s="47" t="s">
        <v>69</v>
      </c>
      <c r="AZ16" s="47" t="s">
        <v>69</v>
      </c>
      <c r="BA16" s="48" t="s">
        <v>69</v>
      </c>
      <c r="BB16" s="46" t="s">
        <v>69</v>
      </c>
      <c r="BC16" s="47" t="s">
        <v>69</v>
      </c>
      <c r="BD16" s="47" t="s">
        <v>69</v>
      </c>
      <c r="BE16" s="48" t="s">
        <v>69</v>
      </c>
      <c r="BF16" s="46" t="s">
        <v>69</v>
      </c>
      <c r="BG16" s="47" t="s">
        <v>69</v>
      </c>
      <c r="BH16" s="47" t="s">
        <v>69</v>
      </c>
      <c r="BI16" s="48" t="s">
        <v>69</v>
      </c>
      <c r="BJ16" s="49">
        <v>45716</v>
      </c>
      <c r="BK16" s="50">
        <v>46022</v>
      </c>
      <c r="BL16" s="68" t="s">
        <v>73</v>
      </c>
      <c r="BM16" s="52" t="s">
        <v>75</v>
      </c>
      <c r="BN16" s="51" t="s">
        <v>71</v>
      </c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</sheetData>
  <mergeCells count="36">
    <mergeCell ref="AX13:BA13"/>
    <mergeCell ref="BB13:BE13"/>
    <mergeCell ref="BF13:BI13"/>
    <mergeCell ref="AD13:AG13"/>
    <mergeCell ref="AH13:AK13"/>
    <mergeCell ref="AL13:AO13"/>
    <mergeCell ref="AP13:AS13"/>
    <mergeCell ref="A1:A3"/>
    <mergeCell ref="B1:E3"/>
    <mergeCell ref="A4:E4"/>
    <mergeCell ref="A13:A14"/>
    <mergeCell ref="B13:B14"/>
    <mergeCell ref="C13:C14"/>
    <mergeCell ref="D13:D14"/>
    <mergeCell ref="E13:E14"/>
    <mergeCell ref="B6:C6"/>
    <mergeCell ref="B7:C7"/>
    <mergeCell ref="B8:E8"/>
    <mergeCell ref="B9:E9"/>
    <mergeCell ref="B10:E10"/>
    <mergeCell ref="BM13:BM14"/>
    <mergeCell ref="BN13:BN14"/>
    <mergeCell ref="F1:I10"/>
    <mergeCell ref="J1:M10"/>
    <mergeCell ref="BJ13:BJ14"/>
    <mergeCell ref="BK13:BK14"/>
    <mergeCell ref="BL13:BL14"/>
    <mergeCell ref="O2:AL7"/>
    <mergeCell ref="R13:U13"/>
    <mergeCell ref="V13:Y13"/>
    <mergeCell ref="Z13:AC13"/>
    <mergeCell ref="N13:Q13"/>
    <mergeCell ref="J13:M13"/>
    <mergeCell ref="F12:BI12"/>
    <mergeCell ref="F13:I13"/>
    <mergeCell ref="AT13:AW13"/>
  </mergeCells>
  <phoneticPr fontId="4" type="noConversion"/>
  <conditionalFormatting sqref="F16:BL16 F15:BK15">
    <cfRule type="cellIs" dxfId="23" priority="7" operator="equal">
      <formula>"RP"</formula>
    </cfRule>
    <cfRule type="cellIs" dxfId="22" priority="8" operator="equal">
      <formula>"T"</formula>
    </cfRule>
    <cfRule type="cellIs" dxfId="21" priority="9" operator="equal">
      <formula>"NT"</formula>
    </cfRule>
    <cfRule type="cellIs" dxfId="20" priority="10" operator="equal">
      <formula>"E"</formula>
    </cfRule>
    <cfRule type="cellIs" dxfId="19" priority="11" operator="equal">
      <formula>"I"</formula>
    </cfRule>
    <cfRule type="cellIs" dxfId="18" priority="12" operator="equal">
      <formula>"P"</formula>
    </cfRule>
  </conditionalFormatting>
  <conditionalFormatting sqref="BL15">
    <cfRule type="cellIs" dxfId="17" priority="1" operator="equal">
      <formula>"RP"</formula>
    </cfRule>
    <cfRule type="cellIs" dxfId="16" priority="2" operator="equal">
      <formula>"T"</formula>
    </cfRule>
    <cfRule type="cellIs" dxfId="15" priority="3" operator="equal">
      <formula>"NT"</formula>
    </cfRule>
    <cfRule type="cellIs" dxfId="14" priority="4" operator="equal">
      <formula>"E"</formula>
    </cfRule>
    <cfRule type="cellIs" dxfId="13" priority="5" operator="equal">
      <formula>"I"</formula>
    </cfRule>
    <cfRule type="cellIs" dxfId="12" priority="6" operator="equal">
      <formula>"P"</formula>
    </cfRule>
  </conditionalFormatting>
  <dataValidations count="1">
    <dataValidation type="list" allowBlank="1" showDropDown="1" showInputMessage="1" showErrorMessage="1" sqref="F15:BI16" xr:uid="{21D56D76-F0AD-4C48-99AC-FD08D2A77301}">
      <formula1>"P,E,T,NT,RP"</formula1>
    </dataValidation>
  </dataValidations>
  <hyperlinks>
    <hyperlink ref="V2:AL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.42578125" defaultRowHeight="15" x14ac:dyDescent="0.25"/>
  <cols>
    <col min="1" max="1" width="19.85546875" style="11" customWidth="1"/>
    <col min="2" max="6" width="18" style="11" customWidth="1"/>
    <col min="7" max="7" width="19.7109375" style="11" bestFit="1" customWidth="1"/>
    <col min="8" max="8" width="14.42578125" style="11" customWidth="1"/>
    <col min="9" max="10" width="15.42578125" style="11" customWidth="1"/>
    <col min="11" max="11" width="15.28515625" style="11" bestFit="1" customWidth="1"/>
    <col min="12" max="14" width="19.85546875" style="11" customWidth="1"/>
    <col min="15" max="15" width="18.85546875" style="11" bestFit="1" customWidth="1"/>
    <col min="16" max="17" width="18.85546875" style="11" customWidth="1"/>
    <col min="18" max="18" width="19.85546875" style="11" customWidth="1"/>
    <col min="19" max="16384" width="11.42578125" style="5"/>
  </cols>
  <sheetData>
    <row r="1" spans="1:18" ht="16.5" thickBot="1" x14ac:dyDescent="0.3">
      <c r="A1" s="114" t="s">
        <v>28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6"/>
    </row>
    <row r="2" spans="1:18" ht="16.5" thickBot="1" x14ac:dyDescent="0.3">
      <c r="A2" s="117" t="s">
        <v>40</v>
      </c>
      <c r="B2" s="118"/>
      <c r="C2" s="118"/>
      <c r="D2" s="119"/>
      <c r="E2" s="120">
        <f>SUM(B4:B15)</f>
        <v>49</v>
      </c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2"/>
    </row>
    <row r="3" spans="1:18" ht="61.5" customHeight="1" thickBot="1" x14ac:dyDescent="0.3">
      <c r="A3" s="39" t="s">
        <v>30</v>
      </c>
      <c r="B3" s="39" t="s">
        <v>31</v>
      </c>
      <c r="C3" s="39" t="s">
        <v>41</v>
      </c>
      <c r="D3" s="39" t="s">
        <v>32</v>
      </c>
      <c r="E3" s="39" t="s">
        <v>33</v>
      </c>
      <c r="F3" s="39" t="s">
        <v>42</v>
      </c>
      <c r="G3" s="39" t="s">
        <v>34</v>
      </c>
      <c r="H3" s="39" t="s">
        <v>35</v>
      </c>
      <c r="I3" s="39" t="s">
        <v>50</v>
      </c>
      <c r="J3" s="39" t="s">
        <v>53</v>
      </c>
      <c r="K3" s="39" t="s">
        <v>37</v>
      </c>
      <c r="L3" s="39" t="s">
        <v>43</v>
      </c>
      <c r="M3" s="39" t="s">
        <v>51</v>
      </c>
      <c r="N3" s="39" t="s">
        <v>52</v>
      </c>
      <c r="O3" s="39" t="s">
        <v>46</v>
      </c>
      <c r="P3" s="39" t="s">
        <v>51</v>
      </c>
      <c r="Q3" s="39" t="s">
        <v>52</v>
      </c>
      <c r="R3" s="39" t="s">
        <v>47</v>
      </c>
    </row>
    <row r="4" spans="1:18" ht="15.75" customHeight="1" thickBot="1" x14ac:dyDescent="0.3">
      <c r="A4" s="59" t="s">
        <v>10</v>
      </c>
      <c r="B4" s="23">
        <f>COUNTIF('PLAN DE MEJORA'!$N$15:$Q$16,"P")+COUNTIF('PLAN DE MEJORA'!$N$15:$Q$16,"E")+COUNTIF('PLAN DE MEJORA'!$N$15:$Q$16,"NT")+COUNTIF('PLAN DE MEJORA'!$N$15:$Q$16,"T")+COUNTIF('PLAN DE MEJORA'!$N$15:$Q$16,"RP")</f>
        <v>5</v>
      </c>
      <c r="C4" s="24">
        <f>+COUNTIF('PLAN DE MEJORA'!$N$15:$Q$16,"T")</f>
        <v>3</v>
      </c>
      <c r="D4" s="24">
        <f>+COUNTIF('PLAN DE MEJORA'!$N$15:$Q$16,"RP")</f>
        <v>0</v>
      </c>
      <c r="E4" s="24">
        <f>+COUNTIF('PLAN DE MEJORA'!$N$15:$Q$16,"E")</f>
        <v>0</v>
      </c>
      <c r="F4" s="25">
        <f>+COUNTIF('PLAN DE MEJORA'!$N$15:$Q$16,"NT")</f>
        <v>0</v>
      </c>
      <c r="G4" s="26">
        <f>C4/B4</f>
        <v>0.6</v>
      </c>
      <c r="H4" s="123" t="s">
        <v>1</v>
      </c>
      <c r="I4" s="130">
        <f>SUM(B4:B6)</f>
        <v>13</v>
      </c>
      <c r="J4" s="130">
        <f>SUM(C4:C6)</f>
        <v>3</v>
      </c>
      <c r="K4" s="126">
        <f>SUM(C4:C6)/SUM(B4:B6)</f>
        <v>0.23076923076923078</v>
      </c>
      <c r="L4" s="123" t="s">
        <v>44</v>
      </c>
      <c r="M4" s="130">
        <f>SUM(I4:I9)</f>
        <v>25</v>
      </c>
      <c r="N4" s="130">
        <f>SUM(J4:J9)</f>
        <v>3</v>
      </c>
      <c r="O4" s="126">
        <f>SUM(C4:C9)/SUM(B4:B9)</f>
        <v>0.12</v>
      </c>
      <c r="P4" s="133">
        <f>SUM(M4:M15)</f>
        <v>49</v>
      </c>
      <c r="Q4" s="133">
        <f>SUM(N4:N15)</f>
        <v>3</v>
      </c>
      <c r="R4" s="128">
        <f>SUM(C4:C15)/SUM(B4:B15)</f>
        <v>6.1224489795918366E-2</v>
      </c>
    </row>
    <row r="5" spans="1:18" ht="15.75" customHeight="1" thickBot="1" x14ac:dyDescent="0.3">
      <c r="A5" s="60" t="s">
        <v>29</v>
      </c>
      <c r="B5" s="27">
        <f>COUNTIF('PLAN DE MEJORA'!$R$15:$U$16,"P")+COUNTIF('PLAN DE MEJORA'!$R$15:$U$16,"E")+COUNTIF('PLAN DE MEJORA'!$R$15:$U$16,"NT")+COUNTIF('PLAN DE MEJORA'!$R$15:$U$16,"T")+COUNTIF('PLAN DE MEJORA'!$R$15:$U$16,"RP")</f>
        <v>4</v>
      </c>
      <c r="C5" s="22">
        <f>+COUNTIF('PLAN DE MEJORA'!$R$15:$U$16,"T")</f>
        <v>0</v>
      </c>
      <c r="D5" s="22">
        <f>+COUNTIF('PLAN DE MEJORA'!$R$15:$U$16,"RP")</f>
        <v>0</v>
      </c>
      <c r="E5" s="22">
        <f>+COUNTIF('PLAN DE MEJORA'!$R$15:$U$16,"E")</f>
        <v>0</v>
      </c>
      <c r="F5" s="28">
        <f>+COUNTIF('PLAN DE MEJORA'!$R$15:$U$16,"NT")</f>
        <v>0</v>
      </c>
      <c r="G5" s="29">
        <f t="shared" ref="G5:G15" si="0">C5/B5</f>
        <v>0</v>
      </c>
      <c r="H5" s="123"/>
      <c r="I5" s="130"/>
      <c r="J5" s="130"/>
      <c r="K5" s="126"/>
      <c r="L5" s="123"/>
      <c r="M5" s="130"/>
      <c r="N5" s="130"/>
      <c r="O5" s="126"/>
      <c r="P5" s="130"/>
      <c r="Q5" s="130"/>
      <c r="R5" s="128"/>
    </row>
    <row r="6" spans="1:18" ht="15.75" customHeight="1" thickBot="1" x14ac:dyDescent="0.3">
      <c r="A6" s="60" t="s">
        <v>12</v>
      </c>
      <c r="B6" s="27">
        <f>COUNTIF('PLAN DE MEJORA'!V15:Y16,"P")+COUNTIF('PLAN DE MEJORA'!V15:Y16,"E")+COUNTIF('PLAN DE MEJORA'!V15:Y16,"NT")+COUNTIF('PLAN DE MEJORA'!V15:Y16,"T")+COUNTIF('PLAN DE MEJORA'!V15:Y16,"RP")</f>
        <v>4</v>
      </c>
      <c r="C6" s="22">
        <f>+COUNTIF('PLAN DE MEJORA'!V15:Y16,"T")</f>
        <v>0</v>
      </c>
      <c r="D6" s="22">
        <f>+COUNTIF('PLAN DE MEJORA'!$V$15:$Y$16,"RP")</f>
        <v>0</v>
      </c>
      <c r="E6" s="22">
        <f>+COUNTIF('PLAN DE MEJORA'!$V$15:$Y$16,"E")</f>
        <v>0</v>
      </c>
      <c r="F6" s="28">
        <f>+COUNTIF('PLAN DE MEJORA'!$V$15:$Y$16,"NT")</f>
        <v>0</v>
      </c>
      <c r="G6" s="29">
        <f t="shared" si="0"/>
        <v>0</v>
      </c>
      <c r="H6" s="124"/>
      <c r="I6" s="131"/>
      <c r="J6" s="131"/>
      <c r="K6" s="127"/>
      <c r="L6" s="123"/>
      <c r="M6" s="130"/>
      <c r="N6" s="130"/>
      <c r="O6" s="126"/>
      <c r="P6" s="130"/>
      <c r="Q6" s="130"/>
      <c r="R6" s="128"/>
    </row>
    <row r="7" spans="1:18" ht="15.75" customHeight="1" thickBot="1" x14ac:dyDescent="0.3">
      <c r="A7" s="60" t="s">
        <v>13</v>
      </c>
      <c r="B7" s="27">
        <f>COUNTIF('PLAN DE MEJORA'!$Z$15:$AC$16,"P")+
COUNTIF('PLAN DE MEJORA'!$Z$15:$AC$16,"E")+
COUNTIF('PLAN DE MEJORA'!$Z$15:$AC$16,"NT")+
COUNTIF('PLAN DE MEJORA'!$Z$15:$AC$16,"T")+
COUNTIF('PLAN DE MEJORA'!$Z$15:$AC$16,"RP")</f>
        <v>4</v>
      </c>
      <c r="C7" s="22">
        <f>+COUNTIF('PLAN DE MEJORA'!$Z$15:$AC$16,"T")</f>
        <v>0</v>
      </c>
      <c r="D7" s="22">
        <f>+COUNTIF('PLAN DE MEJORA'!$Z$15:$AC$16,"RP")</f>
        <v>0</v>
      </c>
      <c r="E7" s="22">
        <f>+COUNTIF('PLAN DE MEJORA'!$Z$15:$AC$16,"E")</f>
        <v>0</v>
      </c>
      <c r="F7" s="28">
        <f>+COUNTIF('PLAN DE MEJORA'!$Z$15:$AC$16,"NT")</f>
        <v>0</v>
      </c>
      <c r="G7" s="29">
        <f t="shared" si="0"/>
        <v>0</v>
      </c>
      <c r="H7" s="125" t="s">
        <v>2</v>
      </c>
      <c r="I7" s="130">
        <f t="shared" ref="I7:J7" si="1">SUM(B7:B9)</f>
        <v>12</v>
      </c>
      <c r="J7" s="130">
        <f t="shared" si="1"/>
        <v>0</v>
      </c>
      <c r="K7" s="132">
        <f t="shared" ref="K7" si="2">SUM(C7:C9)/SUM(B7:B9)</f>
        <v>0</v>
      </c>
      <c r="L7" s="123"/>
      <c r="M7" s="130"/>
      <c r="N7" s="130"/>
      <c r="O7" s="126"/>
      <c r="P7" s="130"/>
      <c r="Q7" s="130"/>
      <c r="R7" s="128"/>
    </row>
    <row r="8" spans="1:18" ht="15.75" customHeight="1" thickBot="1" x14ac:dyDescent="0.3">
      <c r="A8" s="60" t="s">
        <v>14</v>
      </c>
      <c r="B8" s="27">
        <f>COUNTIF('PLAN DE MEJORA'!$AD$15:$AG$16,"P")+
COUNTIF('PLAN DE MEJORA'!$AD$15:$AG$16,"E")+
COUNTIF('PLAN DE MEJORA'!$AD$15:$AG$16,"NT")+
COUNTIF('PLAN DE MEJORA'!$AD$15:$AG$16,"T")+
COUNTIF('PLAN DE MEJORA'!$AD$15:$AG$16,"RP")</f>
        <v>4</v>
      </c>
      <c r="C8" s="22">
        <f>+
COUNTIF('PLAN DE MEJORA'!$AD$15:$AG$16,"T")</f>
        <v>0</v>
      </c>
      <c r="D8" s="22">
        <f>+
COUNTIF('PLAN DE MEJORA'!$AD$15:$AG$16,"RP")</f>
        <v>0</v>
      </c>
      <c r="E8" s="22">
        <f>+
COUNTIF('PLAN DE MEJORA'!$AD$15:$AG$16,"E")</f>
        <v>0</v>
      </c>
      <c r="F8" s="28">
        <f>+
COUNTIF('PLAN DE MEJORA'!$AD$15:$AG$16,"NT")</f>
        <v>0</v>
      </c>
      <c r="G8" s="29">
        <f t="shared" si="0"/>
        <v>0</v>
      </c>
      <c r="H8" s="123"/>
      <c r="I8" s="130"/>
      <c r="J8" s="130"/>
      <c r="K8" s="126"/>
      <c r="L8" s="123"/>
      <c r="M8" s="130"/>
      <c r="N8" s="130"/>
      <c r="O8" s="126"/>
      <c r="P8" s="130"/>
      <c r="Q8" s="130"/>
      <c r="R8" s="128"/>
    </row>
    <row r="9" spans="1:18" ht="15.75" customHeight="1" thickBot="1" x14ac:dyDescent="0.3">
      <c r="A9" s="60" t="s">
        <v>15</v>
      </c>
      <c r="B9" s="27">
        <f>COUNTIF('PLAN DE MEJORA'!$AH$15:$AK$16,"P")+
COUNTIF('PLAN DE MEJORA'!$AH$15:$AK$16,"E")+
COUNTIF('PLAN DE MEJORA'!$AH$15:$AK$16,"NT")+
COUNTIF('PLAN DE MEJORA'!$AH$15:$AK$16,"T")+
COUNTIF('PLAN DE MEJORA'!$AH$15:$AK$16,"RP")</f>
        <v>4</v>
      </c>
      <c r="C9" s="22">
        <f>+
COUNTIF('PLAN DE MEJORA'!$AH$15:$AK$16,"T")</f>
        <v>0</v>
      </c>
      <c r="D9" s="22">
        <f>+
COUNTIF('PLAN DE MEJORA'!$AH$15:$AK$16,"RP")</f>
        <v>0</v>
      </c>
      <c r="E9" s="22">
        <f>+
COUNTIF('PLAN DE MEJORA'!$AH$15:$AK$16,"E")</f>
        <v>0</v>
      </c>
      <c r="F9" s="28">
        <f>+
COUNTIF('PLAN DE MEJORA'!$AH$15:$AK$16,"NT")</f>
        <v>0</v>
      </c>
      <c r="G9" s="29">
        <f t="shared" si="0"/>
        <v>0</v>
      </c>
      <c r="H9" s="124"/>
      <c r="I9" s="131"/>
      <c r="J9" s="131"/>
      <c r="K9" s="127"/>
      <c r="L9" s="124"/>
      <c r="M9" s="131"/>
      <c r="N9" s="131"/>
      <c r="O9" s="127"/>
      <c r="P9" s="130"/>
      <c r="Q9" s="130"/>
      <c r="R9" s="128"/>
    </row>
    <row r="10" spans="1:18" ht="15.75" customHeight="1" thickBot="1" x14ac:dyDescent="0.3">
      <c r="A10" s="60" t="s">
        <v>16</v>
      </c>
      <c r="B10" s="27">
        <f>COUNTIF('PLAN DE MEJORA'!$AL$15:$AO$16,"P")+
COUNTIF('PLAN DE MEJORA'!$AL$15:$AO$16,"E")+
COUNTIF('PLAN DE MEJORA'!$AL$15:$AO$16,"NT")+
COUNTIF('PLAN DE MEJORA'!$AL$15:$AO$16,"T")+
COUNTIF('PLAN DE MEJORA'!$AL$15:$AO$16,"RP")</f>
        <v>4</v>
      </c>
      <c r="C10" s="22">
        <f>+COUNTIF('PLAN DE MEJORA'!$AL$15:$AO$16,"T")</f>
        <v>0</v>
      </c>
      <c r="D10" s="22">
        <f>+COUNTIF('PLAN DE MEJORA'!$AL$15:$AO$16,"RP")</f>
        <v>0</v>
      </c>
      <c r="E10" s="22">
        <f>+COUNTIF('PLAN DE MEJORA'!$AL$15:$AO$16,"E")</f>
        <v>0</v>
      </c>
      <c r="F10" s="28">
        <f>+COUNTIF('PLAN DE MEJORA'!$AL$15:$AO$16,"NT")</f>
        <v>0</v>
      </c>
      <c r="G10" s="29">
        <f t="shared" si="0"/>
        <v>0</v>
      </c>
      <c r="H10" s="125" t="s">
        <v>3</v>
      </c>
      <c r="I10" s="130">
        <f t="shared" ref="I10:J10" si="3">SUM(B10:B12)</f>
        <v>12</v>
      </c>
      <c r="J10" s="130">
        <f t="shared" si="3"/>
        <v>0</v>
      </c>
      <c r="K10" s="132">
        <f t="shared" ref="K10" si="4">SUM(C10:C12)/SUM(B10:B12)</f>
        <v>0</v>
      </c>
      <c r="L10" s="125" t="s">
        <v>45</v>
      </c>
      <c r="M10" s="130">
        <f>SUM(I10:I15)</f>
        <v>24</v>
      </c>
      <c r="N10" s="130">
        <f>SUM(J10:J15)</f>
        <v>0</v>
      </c>
      <c r="O10" s="132">
        <f>SUM(C10:C15)/SUM(B10:B15)</f>
        <v>0</v>
      </c>
      <c r="P10" s="130"/>
      <c r="Q10" s="130"/>
      <c r="R10" s="128"/>
    </row>
    <row r="11" spans="1:18" ht="15.75" customHeight="1" thickBot="1" x14ac:dyDescent="0.3">
      <c r="A11" s="60" t="s">
        <v>17</v>
      </c>
      <c r="B11" s="27">
        <f>COUNTIF('PLAN DE MEJORA'!$AP$15:$AS$16,"P")+
COUNTIF('PLAN DE MEJORA'!$AP$15:$AS$16,"E")+
COUNTIF('PLAN DE MEJORA'!$AP$15:$AS$16,"NT")+
COUNTIF('PLAN DE MEJORA'!$AP$15:$AS$16,"T")+
COUNTIF('PLAN DE MEJORA'!$AP$15:$AS$16,"RP")</f>
        <v>4</v>
      </c>
      <c r="C11" s="22">
        <f>+COUNTIF('PLAN DE MEJORA'!$AL$15:$AO$16,"T")</f>
        <v>0</v>
      </c>
      <c r="D11" s="22">
        <f>+COUNTIF('PLAN DE MEJORA'!$AL$15:$AO$16,"RP")</f>
        <v>0</v>
      </c>
      <c r="E11" s="22">
        <f>+COUNTIF('PLAN DE MEJORA'!$AL$15:$AO$16,"E")</f>
        <v>0</v>
      </c>
      <c r="F11" s="28">
        <f>+COUNTIF('PLAN DE MEJORA'!$AL$15:$AO$16,"NT")</f>
        <v>0</v>
      </c>
      <c r="G11" s="29">
        <f t="shared" si="0"/>
        <v>0</v>
      </c>
      <c r="H11" s="123"/>
      <c r="I11" s="130"/>
      <c r="J11" s="130"/>
      <c r="K11" s="126"/>
      <c r="L11" s="123"/>
      <c r="M11" s="130"/>
      <c r="N11" s="130"/>
      <c r="O11" s="126"/>
      <c r="P11" s="130"/>
      <c r="Q11" s="130"/>
      <c r="R11" s="128"/>
    </row>
    <row r="12" spans="1:18" ht="15.75" customHeight="1" thickBot="1" x14ac:dyDescent="0.3">
      <c r="A12" s="60" t="s">
        <v>18</v>
      </c>
      <c r="B12" s="27">
        <f>COUNTIF('PLAN DE MEJORA'!$AT$15:$AW$16,"P")+
COUNTIF('PLAN DE MEJORA'!$AT$15:$AW$16,"E")+
COUNTIF('PLAN DE MEJORA'!$AT$15:$AW$16,"NT")+
COUNTIF('PLAN DE MEJORA'!$AT$15:$AW$16,"T")+
COUNTIF('PLAN DE MEJORA'!$AT$15:$AW$16,"RP")</f>
        <v>4</v>
      </c>
      <c r="C12" s="22">
        <f>+
COUNTIF('PLAN DE MEJORA'!$AT$15:$AW$16,"T")</f>
        <v>0</v>
      </c>
      <c r="D12" s="22">
        <f>+
COUNTIF('PLAN DE MEJORA'!$AT$15:$AW$16,"RP")</f>
        <v>0</v>
      </c>
      <c r="E12" s="22">
        <f>+
COUNTIF('PLAN DE MEJORA'!$AT$15:$AW$16,"E")</f>
        <v>0</v>
      </c>
      <c r="F12" s="28">
        <f>+
COUNTIF('PLAN DE MEJORA'!$AT$15:$AW$16,"NT")</f>
        <v>0</v>
      </c>
      <c r="G12" s="29">
        <f t="shared" si="0"/>
        <v>0</v>
      </c>
      <c r="H12" s="124"/>
      <c r="I12" s="131"/>
      <c r="J12" s="131"/>
      <c r="K12" s="127"/>
      <c r="L12" s="123"/>
      <c r="M12" s="130"/>
      <c r="N12" s="130"/>
      <c r="O12" s="126"/>
      <c r="P12" s="130"/>
      <c r="Q12" s="130"/>
      <c r="R12" s="128"/>
    </row>
    <row r="13" spans="1:18" ht="15.75" customHeight="1" thickBot="1" x14ac:dyDescent="0.3">
      <c r="A13" s="60" t="s">
        <v>19</v>
      </c>
      <c r="B13" s="27">
        <f>COUNTIF('PLAN DE MEJORA'!$AX$15:$BA$16,"P")+
COUNTIF('PLAN DE MEJORA'!$AX$15:$BA$16,"E")+
COUNTIF('PLAN DE MEJORA'!$AX$15:$BA$16,"NT")+
COUNTIF('PLAN DE MEJORA'!$AX$15:$BA$16,"T")+
COUNTIF('PLAN DE MEJORA'!$AX$15:$BA$16,"RP")</f>
        <v>4</v>
      </c>
      <c r="C13" s="22">
        <f>+
COUNTIF('PLAN DE MEJORA'!$AX$15:$BA$16,"T")</f>
        <v>0</v>
      </c>
      <c r="D13" s="22">
        <f>+
COUNTIF('PLAN DE MEJORA'!$AX$15:$BA$16,"RP")</f>
        <v>0</v>
      </c>
      <c r="E13" s="22">
        <f>+
COUNTIF('PLAN DE MEJORA'!$AX$15:$BA$16,"E")</f>
        <v>0</v>
      </c>
      <c r="F13" s="28">
        <f>+
COUNTIF('PLAN DE MEJORA'!$AX$15:$BA$16,"NT")</f>
        <v>0</v>
      </c>
      <c r="G13" s="29">
        <f t="shared" si="0"/>
        <v>0</v>
      </c>
      <c r="H13" s="125" t="s">
        <v>4</v>
      </c>
      <c r="I13" s="130">
        <f t="shared" ref="I13:J13" si="5">SUM(B13:B15)</f>
        <v>12</v>
      </c>
      <c r="J13" s="130">
        <f t="shared" si="5"/>
        <v>0</v>
      </c>
      <c r="K13" s="132">
        <f t="shared" ref="K13" si="6">SUM(C13:C15)/SUM(B13:B15)</f>
        <v>0</v>
      </c>
      <c r="L13" s="123"/>
      <c r="M13" s="130"/>
      <c r="N13" s="130"/>
      <c r="O13" s="126"/>
      <c r="P13" s="130"/>
      <c r="Q13" s="130"/>
      <c r="R13" s="128"/>
    </row>
    <row r="14" spans="1:18" ht="15.75" customHeight="1" thickBot="1" x14ac:dyDescent="0.3">
      <c r="A14" s="60" t="s">
        <v>20</v>
      </c>
      <c r="B14" s="27">
        <f>COUNTIF('PLAN DE MEJORA'!$BB$15:$BE$16,"P")+
COUNTIF('PLAN DE MEJORA'!$BB$15:$BE$16,"E")+
COUNTIF('PLAN DE MEJORA'!$BB$15:$BE$16,"NT")+
COUNTIF('PLAN DE MEJORA'!$BB$15:$BE$16,"T")+
COUNTIF('PLAN DE MEJORA'!$BB$15:$BE$16,"RP")</f>
        <v>4</v>
      </c>
      <c r="C14" s="22">
        <f>+COUNTIF('PLAN DE MEJORA'!$BB$15:$BE$16,"T")</f>
        <v>0</v>
      </c>
      <c r="D14" s="22">
        <f>+COUNTIF('PLAN DE MEJORA'!$BB$15:$BE$16,"RP")</f>
        <v>0</v>
      </c>
      <c r="E14" s="22">
        <f>+COUNTIF('PLAN DE MEJORA'!$BB$15:$BE$16,"E")</f>
        <v>0</v>
      </c>
      <c r="F14" s="28">
        <f>+COUNTIF('PLAN DE MEJORA'!$BB$15:$BE$16,"NT")</f>
        <v>0</v>
      </c>
      <c r="G14" s="29">
        <f t="shared" si="0"/>
        <v>0</v>
      </c>
      <c r="H14" s="123"/>
      <c r="I14" s="130"/>
      <c r="J14" s="130"/>
      <c r="K14" s="126"/>
      <c r="L14" s="123"/>
      <c r="M14" s="130"/>
      <c r="N14" s="130"/>
      <c r="O14" s="126"/>
      <c r="P14" s="130"/>
      <c r="Q14" s="130"/>
      <c r="R14" s="128"/>
    </row>
    <row r="15" spans="1:18" ht="15.75" customHeight="1" thickBot="1" x14ac:dyDescent="0.3">
      <c r="A15" s="61" t="s">
        <v>21</v>
      </c>
      <c r="B15" s="30">
        <f>COUNTIF('PLAN DE MEJORA'!$BF$15:$BI$16,"P")+
COUNTIF('PLAN DE MEJORA'!$BF$15:$BI$16,"E")+
COUNTIF('PLAN DE MEJORA'!$BF$15:$BI$16,"NT")+
COUNTIF('PLAN DE MEJORA'!$BF$15:$BI$16,"T")+
COUNTIF('PLAN DE MEJORA'!$BF$15:$BI$16,"RP")</f>
        <v>4</v>
      </c>
      <c r="C15" s="31">
        <f>+
COUNTIF('PLAN DE MEJORA'!$BF$15:$BI$16,"T")</f>
        <v>0</v>
      </c>
      <c r="D15" s="31">
        <f>+
COUNTIF('PLAN DE MEJORA'!$BF$15:$BI$16,"RP")</f>
        <v>0</v>
      </c>
      <c r="E15" s="31">
        <f>+
COUNTIF('PLAN DE MEJORA'!$BF$15:$BI$16,"E")</f>
        <v>0</v>
      </c>
      <c r="F15" s="32">
        <f>+
COUNTIF('PLAN DE MEJORA'!$BF$15:$BI$16,"NT")</f>
        <v>0</v>
      </c>
      <c r="G15" s="29">
        <f t="shared" si="0"/>
        <v>0</v>
      </c>
      <c r="H15" s="124"/>
      <c r="I15" s="131"/>
      <c r="J15" s="131"/>
      <c r="K15" s="127"/>
      <c r="L15" s="124"/>
      <c r="M15" s="131"/>
      <c r="N15" s="131"/>
      <c r="O15" s="127"/>
      <c r="P15" s="131"/>
      <c r="Q15" s="131"/>
      <c r="R15" s="129"/>
    </row>
    <row r="16" spans="1:18" ht="24" thickBot="1" x14ac:dyDescent="0.3">
      <c r="A16" s="62" t="s">
        <v>48</v>
      </c>
      <c r="B16" s="6">
        <f>SUM(B4:B15)</f>
        <v>49</v>
      </c>
      <c r="C16" s="6">
        <f>SUM(C4:C15)</f>
        <v>3</v>
      </c>
      <c r="D16" s="6">
        <f>SUM(D4:D15)</f>
        <v>0</v>
      </c>
      <c r="E16" s="6">
        <f>SUM(E4:E15)</f>
        <v>0</v>
      </c>
      <c r="F16" s="7">
        <f>SUM(F4:F15)</f>
        <v>0</v>
      </c>
      <c r="G16" s="8"/>
      <c r="H16" s="9"/>
      <c r="I16" s="9"/>
      <c r="J16" s="9"/>
      <c r="K16" s="10"/>
      <c r="L16" s="10"/>
      <c r="M16" s="10"/>
      <c r="N16" s="10"/>
    </row>
    <row r="17" spans="1:18" s="38" customFormat="1" ht="51.75" customHeight="1" thickBot="1" x14ac:dyDescent="0.3">
      <c r="A17" s="134" t="s">
        <v>49</v>
      </c>
      <c r="B17" s="135"/>
      <c r="C17" s="33">
        <f>C16/$B$16</f>
        <v>6.1224489795918366E-2</v>
      </c>
      <c r="D17" s="34">
        <f t="shared" ref="D17:F17" si="7">D16/$B$16</f>
        <v>0</v>
      </c>
      <c r="E17" s="34">
        <f t="shared" si="7"/>
        <v>0</v>
      </c>
      <c r="F17" s="35">
        <f t="shared" si="7"/>
        <v>0</v>
      </c>
      <c r="G17" s="36"/>
      <c r="H17" s="37"/>
      <c r="I17" s="37"/>
      <c r="J17" s="37"/>
      <c r="K17" s="10"/>
      <c r="L17" s="10"/>
      <c r="M17" s="10"/>
      <c r="N17" s="10"/>
      <c r="O17" s="10"/>
      <c r="P17" s="10"/>
      <c r="Q17" s="10"/>
      <c r="R17" s="10"/>
    </row>
    <row r="18" spans="1:18" ht="15.75" thickBot="1" x14ac:dyDescent="0.3"/>
    <row r="19" spans="1:18" ht="21" customHeight="1" x14ac:dyDescent="0.25">
      <c r="A19" s="112" t="s">
        <v>54</v>
      </c>
    </row>
    <row r="20" spans="1:18" ht="21" customHeight="1" thickBot="1" x14ac:dyDescent="0.3">
      <c r="A20" s="113"/>
    </row>
  </sheetData>
  <sheetProtection formatCells="0" formatColumns="0" formatRows="0" insertColumns="0" insertRows="0" insertHyperlinks="0" deleteColumns="0" deleteRows="0" sort="0" autoFilter="0" pivotTables="0"/>
  <mergeCells count="32">
    <mergeCell ref="K10:K12"/>
    <mergeCell ref="P4:P15"/>
    <mergeCell ref="Q4:Q15"/>
    <mergeCell ref="A17:B17"/>
    <mergeCell ref="I4:I6"/>
    <mergeCell ref="J4:J6"/>
    <mergeCell ref="I7:I9"/>
    <mergeCell ref="J7:J9"/>
    <mergeCell ref="I10:I12"/>
    <mergeCell ref="J10:J12"/>
    <mergeCell ref="I13:I15"/>
    <mergeCell ref="L4:L9"/>
    <mergeCell ref="L10:L15"/>
    <mergeCell ref="H10:H12"/>
    <mergeCell ref="O10:O15"/>
    <mergeCell ref="K13:K15"/>
    <mergeCell ref="A19:A20"/>
    <mergeCell ref="A1:R1"/>
    <mergeCell ref="A2:D2"/>
    <mergeCell ref="E2:R2"/>
    <mergeCell ref="H4:H6"/>
    <mergeCell ref="H7:H9"/>
    <mergeCell ref="O4:O9"/>
    <mergeCell ref="R4:R15"/>
    <mergeCell ref="J13:J15"/>
    <mergeCell ref="M4:M9"/>
    <mergeCell ref="N4:N9"/>
    <mergeCell ref="M10:M15"/>
    <mergeCell ref="N10:N15"/>
    <mergeCell ref="H13:H15"/>
    <mergeCell ref="K4:K6"/>
    <mergeCell ref="K7:K9"/>
  </mergeCells>
  <conditionalFormatting sqref="G4:G15">
    <cfRule type="cellIs" dxfId="11" priority="1" operator="greaterThan">
      <formula>0.85</formula>
    </cfRule>
    <cfRule type="cellIs" dxfId="10" priority="2" operator="between">
      <formula>0.6</formula>
      <formula>0.85</formula>
    </cfRule>
    <cfRule type="cellIs" dxfId="9" priority="3" operator="lessThan">
      <formula>0.6</formula>
    </cfRule>
  </conditionalFormatting>
  <conditionalFormatting sqref="K4:K15">
    <cfRule type="cellIs" dxfId="8" priority="5" operator="greaterThan">
      <formula>0.85</formula>
    </cfRule>
    <cfRule type="cellIs" dxfId="7" priority="6" operator="between">
      <formula>0.6</formula>
      <formula>0.85</formula>
    </cfRule>
    <cfRule type="cellIs" dxfId="6" priority="7" operator="lessThan">
      <formula>0.6</formula>
    </cfRule>
  </conditionalFormatting>
  <conditionalFormatting sqref="O4:O15">
    <cfRule type="cellIs" dxfId="5" priority="8" operator="greaterThan">
      <formula>0.85</formula>
    </cfRule>
    <cfRule type="cellIs" dxfId="4" priority="9" operator="between">
      <formula>0.6</formula>
      <formula>0.85</formula>
    </cfRule>
    <cfRule type="cellIs" dxfId="3" priority="10" operator="lessThan">
      <formula>0.6</formula>
    </cfRule>
  </conditionalFormatting>
  <conditionalFormatting sqref="R4:R15">
    <cfRule type="cellIs" dxfId="2" priority="11" operator="greaterThan">
      <formula>0.85</formula>
    </cfRule>
    <cfRule type="cellIs" dxfId="1" priority="12" operator="between">
      <formula>0.6</formula>
      <formula>0.85</formula>
    </cfRule>
    <cfRule type="cellIs" dxfId="0" priority="13" operator="lessThan">
      <formula>0.6</formula>
    </cfRule>
  </conditionalFormatting>
  <hyperlinks>
    <hyperlink ref="A19:A20" location="'PLAN DE MEJORA'!A1" display="← VOLVER AL PLAN" xr:uid="{00000000-0004-0000-0100-000000000000}"/>
  </hyperlink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MEJORA</vt:lpstr>
      <vt:lpstr>ESTADO GENERAL</vt:lpstr>
      <vt:lpstr>'PLAN DE MEJORA'!Área_de_impresión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JAIME ANDRES CRISTANCHO INSUASTY</cp:lastModifiedBy>
  <cp:lastPrinted>2023-10-17T13:25:45Z</cp:lastPrinted>
  <dcterms:created xsi:type="dcterms:W3CDTF">2015-06-05T18:19:34Z</dcterms:created>
  <dcterms:modified xsi:type="dcterms:W3CDTF">2025-01-30T04:16:20Z</dcterms:modified>
</cp:coreProperties>
</file>