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/>
  <mc:AlternateContent xmlns:mc="http://schemas.openxmlformats.org/markup-compatibility/2006">
    <mc:Choice Requires="x15">
      <x15ac:absPath xmlns:x15ac="http://schemas.microsoft.com/office/spreadsheetml/2010/11/ac" url="/Users/carolinasanchez/Documents/POA 2023/SESQUILE/"/>
    </mc:Choice>
  </mc:AlternateContent>
  <xr:revisionPtr revIDLastSave="0" documentId="13_ncr:1_{F0CF186F-742B-AD4E-AE12-734F24E0FE87}" xr6:coauthVersionLast="47" xr6:coauthVersionMax="47" xr10:uidLastSave="{00000000-0000-0000-0000-000000000000}"/>
  <bookViews>
    <workbookView xWindow="0" yWindow="500" windowWidth="21700" windowHeight="16060" tabRatio="837" activeTab="9" xr2:uid="{00000000-000D-0000-FFFF-FFFF00000000}"/>
  </bookViews>
  <sheets>
    <sheet name="POA 2022" sheetId="23" state="hidden" r:id="rId1"/>
    <sheet name="PLAN INDICATIVO " sheetId="18" r:id="rId2"/>
    <sheet name="RESULTADOS" sheetId="27" state="hidden" r:id="rId3"/>
    <sheet name="CONSOLIDADO PI" sheetId="30" state="hidden" r:id="rId4"/>
    <sheet name="RESUMEN" sheetId="24" state="hidden" r:id="rId5"/>
    <sheet name="CONSOLIDADO POA" sheetId="29" state="hidden" r:id="rId6"/>
    <sheet name="PROCESOS DIRECCIONAMIENTO " sheetId="13" r:id="rId7"/>
    <sheet name="PROCESOS MISIONALES" sheetId="15" r:id="rId8"/>
    <sheet name="Hoja1" sheetId="25" state="hidden" r:id="rId9"/>
    <sheet name="PROCESOS APOYO" sheetId="16" r:id="rId10"/>
    <sheet name="PROCESOS EVALUACIÓN" sheetId="17" r:id="rId11"/>
    <sheet name="Hoja2" sheetId="26" state="hidden" r:id="rId12"/>
  </sheets>
  <definedNames>
    <definedName name="_xlnm._FilterDatabase" localSheetId="5" hidden="1">'CONSOLIDADO POA'!$A$2:$G$47</definedName>
    <definedName name="_xlnm._FilterDatabase" localSheetId="8" hidden="1">Hoja1!$A$5:$O$49</definedName>
    <definedName name="_xlnm._FilterDatabase" localSheetId="11" hidden="1">Hoja2!$A$1:$F$16</definedName>
    <definedName name="_xlnm._FilterDatabase" localSheetId="0" hidden="1">'POA 2022'!$A$3:$I$49</definedName>
    <definedName name="_xlnm._FilterDatabase" localSheetId="9" hidden="1">'PROCESOS APOYO'!$E$6:$BE$32</definedName>
    <definedName name="_xlnm._FilterDatabase" localSheetId="6" hidden="1">'PROCESOS DIRECCIONAMIENTO '!$E$9:$BH$26</definedName>
    <definedName name="_xlnm._FilterDatabase" localSheetId="10" hidden="1">'PROCESOS EVALUACIÓN'!$E$9:$BG$14</definedName>
    <definedName name="_xlnm._FilterDatabase" localSheetId="7" hidden="1">'PROCESOS MISIONALES'!$E$9:$CU$70</definedName>
    <definedName name="_xlnm.Print_Area" localSheetId="1">'PLAN INDICATIVO '!$A$1:$AU$83</definedName>
    <definedName name="_xlnm.Print_Area" localSheetId="9">'PROCESOS APOYO'!$A$1:$BC$34</definedName>
    <definedName name="_xlnm.Print_Area" localSheetId="6">'PROCESOS DIRECCIONAMIENTO '!$A$1:$BC$28</definedName>
    <definedName name="_xlnm.Print_Area" localSheetId="10">'PROCESOS EVALUACIÓN'!$A$1:$BB$17</definedName>
    <definedName name="_xlnm.Print_Area" localSheetId="7">'PROCESOS MISIONALES'!$A$1:$CU$93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21" i="13" l="1"/>
  <c r="AP26" i="13"/>
  <c r="AP25" i="13"/>
  <c r="AP12" i="13"/>
  <c r="AP14" i="13"/>
  <c r="AH14" i="13"/>
  <c r="BI82" i="15"/>
  <c r="AP17" i="16"/>
  <c r="AC17" i="16"/>
  <c r="AP14" i="17"/>
  <c r="AP13" i="17"/>
  <c r="AP12" i="17"/>
  <c r="AP15" i="16"/>
  <c r="AP12" i="16"/>
  <c r="AG13" i="17"/>
  <c r="AK13" i="17" s="1"/>
  <c r="AH13" i="17"/>
  <c r="AL13" i="17" s="1"/>
  <c r="AH12" i="17"/>
  <c r="AL12" i="17" s="1"/>
  <c r="AG12" i="17"/>
  <c r="AK12" i="17" s="1"/>
  <c r="AM12" i="17" s="1"/>
  <c r="U12" i="17"/>
  <c r="T12" i="17"/>
  <c r="R12" i="17"/>
  <c r="AP29" i="16"/>
  <c r="AL29" i="16"/>
  <c r="AK29" i="16"/>
  <c r="AH29" i="16"/>
  <c r="AG29" i="16"/>
  <c r="AP9" i="16"/>
  <c r="BE92" i="15"/>
  <c r="BB92" i="15"/>
  <c r="BI91" i="15"/>
  <c r="BH91" i="15"/>
  <c r="BI90" i="15"/>
  <c r="BH90" i="15"/>
  <c r="BG90" i="15"/>
  <c r="BD90" i="15"/>
  <c r="BH89" i="15"/>
  <c r="BI89" i="15"/>
  <c r="BD89" i="15"/>
  <c r="BC92" i="15"/>
  <c r="BI64" i="15"/>
  <c r="BH64" i="15"/>
  <c r="BJ64" i="15" s="1"/>
  <c r="BI63" i="15"/>
  <c r="BH63" i="15"/>
  <c r="BH65" i="15" s="1"/>
  <c r="BI62" i="15"/>
  <c r="BH62" i="15"/>
  <c r="AY64" i="15"/>
  <c r="AZ64" i="15" s="1"/>
  <c r="AX64" i="15"/>
  <c r="AY63" i="15"/>
  <c r="AX63" i="15"/>
  <c r="AY62" i="15"/>
  <c r="AX62" i="15"/>
  <c r="AD64" i="15"/>
  <c r="AN64" i="15" s="1"/>
  <c r="AC64" i="15"/>
  <c r="AD63" i="15"/>
  <c r="AC63" i="15"/>
  <c r="AD62" i="15"/>
  <c r="AC62" i="15"/>
  <c r="T64" i="15"/>
  <c r="S64" i="15"/>
  <c r="U64" i="15" s="1"/>
  <c r="T63" i="15"/>
  <c r="AN63" i="15" s="1"/>
  <c r="AN65" i="15" s="1"/>
  <c r="S63" i="15"/>
  <c r="T62" i="15"/>
  <c r="S62" i="15"/>
  <c r="BD66" i="15"/>
  <c r="BG66" i="15"/>
  <c r="BJ66" i="15"/>
  <c r="BD67" i="15"/>
  <c r="BG67" i="15"/>
  <c r="BJ67" i="15"/>
  <c r="BD68" i="15"/>
  <c r="BG68" i="15"/>
  <c r="BJ68" i="15"/>
  <c r="BD69" i="15"/>
  <c r="BK69" i="15" s="1"/>
  <c r="BG69" i="15"/>
  <c r="BJ69" i="15"/>
  <c r="BF65" i="15"/>
  <c r="BE65" i="15"/>
  <c r="BC65" i="15"/>
  <c r="BB65" i="15"/>
  <c r="BG64" i="15"/>
  <c r="BD64" i="15"/>
  <c r="BG63" i="15"/>
  <c r="BD63" i="15"/>
  <c r="BJ62" i="15"/>
  <c r="BG62" i="15"/>
  <c r="BD62" i="15"/>
  <c r="BR57" i="15"/>
  <c r="BI60" i="15"/>
  <c r="BH60" i="15"/>
  <c r="BJ60" i="15"/>
  <c r="BK60" i="15"/>
  <c r="BF60" i="15"/>
  <c r="BE60" i="15"/>
  <c r="BC60" i="15"/>
  <c r="BD60" i="15" s="1"/>
  <c r="BB60" i="15"/>
  <c r="BJ58" i="15"/>
  <c r="BG58" i="15"/>
  <c r="BD58" i="15"/>
  <c r="BJ57" i="15"/>
  <c r="BG57" i="15"/>
  <c r="BD57" i="15"/>
  <c r="BI55" i="15"/>
  <c r="BH55" i="15"/>
  <c r="BJ55" i="15"/>
  <c r="BK55" i="15"/>
  <c r="BF55" i="15"/>
  <c r="BE55" i="15"/>
  <c r="BG55" i="15"/>
  <c r="BC55" i="15"/>
  <c r="BB55" i="15"/>
  <c r="BD55" i="15"/>
  <c r="BJ53" i="15"/>
  <c r="BG53" i="15"/>
  <c r="BD53" i="15"/>
  <c r="BJ52" i="15"/>
  <c r="BG52" i="15"/>
  <c r="BD52" i="15"/>
  <c r="BI51" i="15"/>
  <c r="BH51" i="15"/>
  <c r="BJ51" i="15"/>
  <c r="BG51" i="15"/>
  <c r="BF51" i="15"/>
  <c r="BE51" i="15"/>
  <c r="BC51" i="15"/>
  <c r="BD51" i="15" s="1"/>
  <c r="BB51" i="15"/>
  <c r="BJ50" i="15"/>
  <c r="BG50" i="15"/>
  <c r="CA50" i="15" s="1"/>
  <c r="BD50" i="15"/>
  <c r="BJ49" i="15"/>
  <c r="BG49" i="15"/>
  <c r="BD49" i="15"/>
  <c r="BJ48" i="15"/>
  <c r="BG48" i="15"/>
  <c r="BD48" i="15"/>
  <c r="BH46" i="15"/>
  <c r="BR46" i="15" s="1"/>
  <c r="BH45" i="15"/>
  <c r="BG45" i="15"/>
  <c r="BD45" i="15"/>
  <c r="BH44" i="15"/>
  <c r="BJ44" i="15"/>
  <c r="BG44" i="15"/>
  <c r="BD44" i="15"/>
  <c r="BF43" i="15"/>
  <c r="BG43" i="15" s="1"/>
  <c r="BE43" i="15"/>
  <c r="BC43" i="15"/>
  <c r="BB43" i="15"/>
  <c r="BI42" i="15"/>
  <c r="BH42" i="15"/>
  <c r="BG42" i="15"/>
  <c r="BD42" i="15"/>
  <c r="BI41" i="15"/>
  <c r="BS41" i="15" s="1"/>
  <c r="BH41" i="15"/>
  <c r="BG41" i="15"/>
  <c r="BD41" i="15"/>
  <c r="BI40" i="15"/>
  <c r="BH40" i="15"/>
  <c r="BG40" i="15"/>
  <c r="BD40" i="15"/>
  <c r="BD43" i="15"/>
  <c r="BJ42" i="15"/>
  <c r="BI38" i="15"/>
  <c r="BH38" i="15"/>
  <c r="BG38" i="15"/>
  <c r="BD38" i="15"/>
  <c r="BI37" i="15"/>
  <c r="BH37" i="15"/>
  <c r="BG37" i="15"/>
  <c r="BD37" i="15"/>
  <c r="BI36" i="15"/>
  <c r="BH36" i="15"/>
  <c r="BJ36" i="15" s="1"/>
  <c r="BG36" i="15"/>
  <c r="BD36" i="15"/>
  <c r="BJ37" i="15"/>
  <c r="BJ38" i="15"/>
  <c r="BF31" i="15"/>
  <c r="BE31" i="15"/>
  <c r="BH31" i="15" s="1"/>
  <c r="BJ31" i="15" s="1"/>
  <c r="BC31" i="15"/>
  <c r="BI31" i="15"/>
  <c r="BB31" i="15"/>
  <c r="BI30" i="15"/>
  <c r="BH30" i="15"/>
  <c r="BG30" i="15"/>
  <c r="BD30" i="15"/>
  <c r="BI29" i="15"/>
  <c r="BH29" i="15"/>
  <c r="BG29" i="15"/>
  <c r="BD29" i="15"/>
  <c r="BI28" i="15"/>
  <c r="BH28" i="15"/>
  <c r="BJ28" i="15" s="1"/>
  <c r="BG28" i="15"/>
  <c r="BD28" i="15"/>
  <c r="BJ30" i="15"/>
  <c r="BD31" i="15"/>
  <c r="BI26" i="15"/>
  <c r="BH26" i="15"/>
  <c r="BG26" i="15"/>
  <c r="BD26" i="15"/>
  <c r="BI25" i="15"/>
  <c r="BH25" i="15"/>
  <c r="BJ25" i="15"/>
  <c r="BG25" i="15"/>
  <c r="BD25" i="15"/>
  <c r="BI24" i="15"/>
  <c r="BJ24" i="15"/>
  <c r="BH24" i="15"/>
  <c r="BG24" i="15"/>
  <c r="BD24" i="15"/>
  <c r="BK35" i="15"/>
  <c r="BI35" i="15"/>
  <c r="BF35" i="15"/>
  <c r="BG35" i="15" s="1"/>
  <c r="BE35" i="15"/>
  <c r="BC35" i="15"/>
  <c r="BB35" i="15"/>
  <c r="BD35" i="15" s="1"/>
  <c r="BA35" i="15"/>
  <c r="AY35" i="15"/>
  <c r="AV35" i="15"/>
  <c r="AU35" i="15"/>
  <c r="AW35" i="15" s="1"/>
  <c r="AS35" i="15"/>
  <c r="AR35" i="15"/>
  <c r="AT35" i="15"/>
  <c r="BH34" i="15"/>
  <c r="AX34" i="15"/>
  <c r="BH33" i="15"/>
  <c r="BJ33" i="15" s="1"/>
  <c r="BG33" i="15"/>
  <c r="BD33" i="15"/>
  <c r="AX33" i="15"/>
  <c r="AZ33" i="15"/>
  <c r="AW33" i="15"/>
  <c r="AT33" i="15"/>
  <c r="BH32" i="15"/>
  <c r="BG32" i="15"/>
  <c r="BD32" i="15"/>
  <c r="AX32" i="15"/>
  <c r="AZ32" i="15"/>
  <c r="AW32" i="15"/>
  <c r="AT32" i="15"/>
  <c r="BA23" i="15"/>
  <c r="AY23" i="15"/>
  <c r="AV23" i="15"/>
  <c r="AU23" i="15"/>
  <c r="AW23" i="15"/>
  <c r="AS23" i="15"/>
  <c r="AR23" i="15"/>
  <c r="AT23" i="15" s="1"/>
  <c r="AX22" i="15"/>
  <c r="AZ21" i="15"/>
  <c r="AX21" i="15"/>
  <c r="AW21" i="15"/>
  <c r="AT21" i="15"/>
  <c r="AX20" i="15"/>
  <c r="AX23" i="15" s="1"/>
  <c r="AZ20" i="15"/>
  <c r="AW20" i="15"/>
  <c r="AT20" i="15"/>
  <c r="AF23" i="15"/>
  <c r="AD23" i="15"/>
  <c r="AA23" i="15"/>
  <c r="Z23" i="15"/>
  <c r="X23" i="15"/>
  <c r="Y23" i="15" s="1"/>
  <c r="W23" i="15"/>
  <c r="V23" i="15"/>
  <c r="T23" i="15"/>
  <c r="Q23" i="15"/>
  <c r="R23" i="15"/>
  <c r="P23" i="15"/>
  <c r="N23" i="15"/>
  <c r="M23" i="15"/>
  <c r="O23" i="15" s="1"/>
  <c r="AC22" i="15"/>
  <c r="S22" i="15"/>
  <c r="AC21" i="15"/>
  <c r="AE21" i="15" s="1"/>
  <c r="AB21" i="15"/>
  <c r="Y21" i="15"/>
  <c r="S21" i="15"/>
  <c r="U21" i="15" s="1"/>
  <c r="R21" i="15"/>
  <c r="O21" i="15"/>
  <c r="AC20" i="15"/>
  <c r="AE20" i="15"/>
  <c r="AB20" i="15"/>
  <c r="Y20" i="15"/>
  <c r="S20" i="15"/>
  <c r="R20" i="15"/>
  <c r="O20" i="15"/>
  <c r="BH22" i="15"/>
  <c r="BH21" i="15"/>
  <c r="BJ21" i="15" s="1"/>
  <c r="BG21" i="15"/>
  <c r="BD21" i="15"/>
  <c r="BH20" i="15"/>
  <c r="BJ20" i="15"/>
  <c r="BG20" i="15"/>
  <c r="BD20" i="15"/>
  <c r="AX35" i="15"/>
  <c r="AZ35" i="15"/>
  <c r="BH17" i="15"/>
  <c r="BJ17" i="15" s="1"/>
  <c r="BH16" i="15"/>
  <c r="BI17" i="15"/>
  <c r="BI16" i="15"/>
  <c r="BI19" i="15" s="1"/>
  <c r="BH13" i="15"/>
  <c r="BJ13" i="15" s="1"/>
  <c r="BG13" i="15"/>
  <c r="BD13" i="15"/>
  <c r="BH12" i="15"/>
  <c r="BJ12" i="15"/>
  <c r="BG12" i="15"/>
  <c r="BD12" i="15"/>
  <c r="AP23" i="13"/>
  <c r="AL23" i="13"/>
  <c r="AH23" i="13"/>
  <c r="AG23" i="13"/>
  <c r="AP18" i="13"/>
  <c r="AL18" i="13"/>
  <c r="AK18" i="13"/>
  <c r="AH18" i="13"/>
  <c r="AG18" i="13"/>
  <c r="AP16" i="13"/>
  <c r="U14" i="13"/>
  <c r="AP32" i="16"/>
  <c r="CI89" i="15"/>
  <c r="AY89" i="15"/>
  <c r="BS89" i="15" s="1"/>
  <c r="AV89" i="15"/>
  <c r="AW89" i="15" s="1"/>
  <c r="AA90" i="15"/>
  <c r="AA89" i="15"/>
  <c r="X90" i="15"/>
  <c r="AD90" i="15" s="1"/>
  <c r="X89" i="15"/>
  <c r="AK90" i="15"/>
  <c r="AV90" i="15" s="1"/>
  <c r="AW90" i="15" s="1"/>
  <c r="AK89" i="15"/>
  <c r="AH90" i="15"/>
  <c r="AS90" i="15" s="1"/>
  <c r="AH89" i="15"/>
  <c r="AS89" i="15" s="1"/>
  <c r="BX89" i="15"/>
  <c r="BP90" i="15"/>
  <c r="BQ90" i="15" s="1"/>
  <c r="AY91" i="15"/>
  <c r="AX91" i="15"/>
  <c r="AX90" i="15"/>
  <c r="AX89" i="15"/>
  <c r="AX92" i="15" s="1"/>
  <c r="AD91" i="15"/>
  <c r="AC91" i="15"/>
  <c r="AC90" i="15"/>
  <c r="AE90" i="15" s="1"/>
  <c r="AB90" i="15"/>
  <c r="Y90" i="15"/>
  <c r="AC89" i="15"/>
  <c r="CD91" i="15"/>
  <c r="CA91" i="15"/>
  <c r="BX91" i="15"/>
  <c r="AV92" i="15"/>
  <c r="AU92" i="15"/>
  <c r="AW92" i="15"/>
  <c r="AR92" i="15"/>
  <c r="BO91" i="15"/>
  <c r="BL91" i="15"/>
  <c r="BO90" i="15"/>
  <c r="BL90" i="15"/>
  <c r="BO89" i="15"/>
  <c r="BL89" i="15"/>
  <c r="AJ90" i="15"/>
  <c r="AG90" i="15"/>
  <c r="AG89" i="15"/>
  <c r="AI89" i="15" s="1"/>
  <c r="Z92" i="15"/>
  <c r="X92" i="15"/>
  <c r="W92" i="15"/>
  <c r="M92" i="15"/>
  <c r="S91" i="15"/>
  <c r="AM91" i="15" s="1"/>
  <c r="T91" i="15"/>
  <c r="T90" i="15"/>
  <c r="AN90" i="15"/>
  <c r="S90" i="15"/>
  <c r="U90" i="15" s="1"/>
  <c r="T89" i="15"/>
  <c r="AN89" i="15" s="1"/>
  <c r="S89" i="15"/>
  <c r="CF92" i="15"/>
  <c r="AP92" i="15"/>
  <c r="Q92" i="15"/>
  <c r="R92" i="15" s="1"/>
  <c r="P92" i="15"/>
  <c r="N92" i="15"/>
  <c r="AJ91" i="15"/>
  <c r="AG91" i="15"/>
  <c r="R90" i="15"/>
  <c r="O90" i="15"/>
  <c r="AJ89" i="15"/>
  <c r="AL89" i="15" s="1"/>
  <c r="R89" i="15"/>
  <c r="O89" i="15"/>
  <c r="CA92" i="15"/>
  <c r="AK92" i="15"/>
  <c r="BX92" i="15"/>
  <c r="AH92" i="15"/>
  <c r="AL90" i="15"/>
  <c r="CI82" i="15"/>
  <c r="AX82" i="15"/>
  <c r="CI80" i="15"/>
  <c r="BP78" i="15"/>
  <c r="BO78" i="15"/>
  <c r="BM78" i="15"/>
  <c r="BL78" i="15"/>
  <c r="BJ78" i="15"/>
  <c r="BG78" i="15"/>
  <c r="BD78" i="15"/>
  <c r="AY78" i="15"/>
  <c r="AZ78" i="15" s="1"/>
  <c r="BK78" i="15" s="1"/>
  <c r="AX78" i="15"/>
  <c r="BR78" i="15"/>
  <c r="AW78" i="15"/>
  <c r="AT78" i="15"/>
  <c r="AK78" i="15"/>
  <c r="AD78" i="15"/>
  <c r="AN78" i="15" s="1"/>
  <c r="AC78" i="15"/>
  <c r="AB78" i="15"/>
  <c r="Y78" i="15"/>
  <c r="T78" i="15"/>
  <c r="R78" i="15"/>
  <c r="AJ78" i="15"/>
  <c r="AH78" i="15"/>
  <c r="AG78" i="15"/>
  <c r="BP80" i="15"/>
  <c r="BO80" i="15"/>
  <c r="BZ80" i="15" s="1"/>
  <c r="BM80" i="15"/>
  <c r="BL80" i="15"/>
  <c r="AJ80" i="15"/>
  <c r="AH80" i="15"/>
  <c r="AG80" i="15"/>
  <c r="AK80" i="15"/>
  <c r="Y80" i="15"/>
  <c r="AD80" i="15"/>
  <c r="AC80" i="15"/>
  <c r="T80" i="15"/>
  <c r="S80" i="15"/>
  <c r="U80" i="15" s="1"/>
  <c r="R80" i="15"/>
  <c r="O80" i="15"/>
  <c r="AT80" i="15"/>
  <c r="AY80" i="15"/>
  <c r="AX80" i="15"/>
  <c r="BR80" i="15"/>
  <c r="AW80" i="15"/>
  <c r="CI76" i="15"/>
  <c r="CI74" i="15"/>
  <c r="CI70" i="15"/>
  <c r="BL66" i="15"/>
  <c r="BW66" i="15" s="1"/>
  <c r="AY68" i="15"/>
  <c r="BS68" i="15"/>
  <c r="AX68" i="15"/>
  <c r="AZ68" i="15" s="1"/>
  <c r="BR68" i="15"/>
  <c r="AY67" i="15"/>
  <c r="AX67" i="15"/>
  <c r="AY66" i="15"/>
  <c r="BS66" i="15"/>
  <c r="AX66" i="15"/>
  <c r="AN68" i="15"/>
  <c r="AM68" i="15"/>
  <c r="AN67" i="15"/>
  <c r="AM67" i="15"/>
  <c r="AN66" i="15"/>
  <c r="AM66" i="15"/>
  <c r="S78" i="15"/>
  <c r="U78" i="15" s="1"/>
  <c r="BW78" i="15"/>
  <c r="O78" i="15"/>
  <c r="AL80" i="15"/>
  <c r="AE80" i="15"/>
  <c r="AB80" i="15"/>
  <c r="AH62" i="15"/>
  <c r="CI61" i="15"/>
  <c r="CI56" i="15"/>
  <c r="AY56" i="15"/>
  <c r="BS56" i="15" s="1"/>
  <c r="CD56" i="15" s="1"/>
  <c r="AX56" i="15"/>
  <c r="BR56" i="15" s="1"/>
  <c r="S56" i="15"/>
  <c r="AD56" i="15"/>
  <c r="AN56" i="15" s="1"/>
  <c r="AC56" i="15"/>
  <c r="T56" i="15"/>
  <c r="AY47" i="15"/>
  <c r="AX46" i="15"/>
  <c r="AX45" i="15"/>
  <c r="BR45" i="15" s="1"/>
  <c r="AX44" i="15"/>
  <c r="AD47" i="15"/>
  <c r="AC46" i="15"/>
  <c r="AC45" i="15"/>
  <c r="AC44" i="15"/>
  <c r="S45" i="15"/>
  <c r="S46" i="15"/>
  <c r="S44" i="15"/>
  <c r="AJ44" i="15"/>
  <c r="AG44" i="15"/>
  <c r="AI44" i="15" s="1"/>
  <c r="CI40" i="15"/>
  <c r="CI36" i="15"/>
  <c r="AY38" i="15"/>
  <c r="AX38" i="15"/>
  <c r="AY37" i="15"/>
  <c r="AX37" i="15"/>
  <c r="BR37" i="15"/>
  <c r="AY36" i="15"/>
  <c r="AX36" i="15"/>
  <c r="AD38" i="15"/>
  <c r="AC38" i="15"/>
  <c r="AD37" i="15"/>
  <c r="AN37" i="15" s="1"/>
  <c r="AO37" i="15" s="1"/>
  <c r="AC37" i="15"/>
  <c r="AD36" i="15"/>
  <c r="AC36" i="15"/>
  <c r="AC39" i="15" s="1"/>
  <c r="CI32" i="15"/>
  <c r="CF35" i="15"/>
  <c r="CD35" i="15"/>
  <c r="CA35" i="15"/>
  <c r="BX35" i="15"/>
  <c r="BU35" i="15"/>
  <c r="BS35" i="15"/>
  <c r="BP35" i="15"/>
  <c r="BM35" i="15"/>
  <c r="AP35" i="15"/>
  <c r="AN35" i="15"/>
  <c r="AK35" i="15"/>
  <c r="AH35" i="15"/>
  <c r="AF35" i="15"/>
  <c r="AD35" i="15"/>
  <c r="AA35" i="15"/>
  <c r="Z35" i="15"/>
  <c r="AB35" i="15" s="1"/>
  <c r="X35" i="15"/>
  <c r="W35" i="15"/>
  <c r="Y35" i="15"/>
  <c r="V35" i="15"/>
  <c r="T35" i="15"/>
  <c r="Q35" i="15"/>
  <c r="P35" i="15"/>
  <c r="R35" i="15"/>
  <c r="N35" i="15"/>
  <c r="M35" i="15"/>
  <c r="O35" i="15"/>
  <c r="BO34" i="15"/>
  <c r="BL34" i="15"/>
  <c r="BW34" i="15"/>
  <c r="BR34" i="15"/>
  <c r="AJ34" i="15"/>
  <c r="BZ34" i="15" s="1"/>
  <c r="AG34" i="15"/>
  <c r="AC34" i="15"/>
  <c r="AM34" i="15" s="1"/>
  <c r="CC34" i="15" s="1"/>
  <c r="S34" i="15"/>
  <c r="BO33" i="15"/>
  <c r="BL33" i="15"/>
  <c r="BN33" i="15" s="1"/>
  <c r="AJ33" i="15"/>
  <c r="AG33" i="15"/>
  <c r="BW33" i="15" s="1"/>
  <c r="BY33" i="15" s="1"/>
  <c r="AC33" i="15"/>
  <c r="AB33" i="15"/>
  <c r="Y33" i="15"/>
  <c r="S33" i="15"/>
  <c r="U33" i="15" s="1"/>
  <c r="R33" i="15"/>
  <c r="O33" i="15"/>
  <c r="BO32" i="15"/>
  <c r="BO35" i="15" s="1"/>
  <c r="BQ35" i="15" s="1"/>
  <c r="BL32" i="15"/>
  <c r="AJ32" i="15"/>
  <c r="AG32" i="15"/>
  <c r="AG35" i="15" s="1"/>
  <c r="AC32" i="15"/>
  <c r="AB32" i="15"/>
  <c r="Y32" i="15"/>
  <c r="S32" i="15"/>
  <c r="S35" i="15" s="1"/>
  <c r="U32" i="15"/>
  <c r="R32" i="15"/>
  <c r="O32" i="15"/>
  <c r="AX28" i="15"/>
  <c r="AI32" i="15"/>
  <c r="CI24" i="15"/>
  <c r="AY26" i="15"/>
  <c r="BS26" i="15" s="1"/>
  <c r="AX26" i="15"/>
  <c r="AY25" i="15"/>
  <c r="AX25" i="15"/>
  <c r="AY24" i="15"/>
  <c r="AY27" i="15" s="1"/>
  <c r="AX24" i="15"/>
  <c r="AD26" i="15"/>
  <c r="AE26" i="15"/>
  <c r="AC26" i="15"/>
  <c r="AD25" i="15"/>
  <c r="AC25" i="15"/>
  <c r="AE25" i="15" s="1"/>
  <c r="AD24" i="15"/>
  <c r="AD27" i="15" s="1"/>
  <c r="AC24" i="15"/>
  <c r="S25" i="15"/>
  <c r="T25" i="15"/>
  <c r="S26" i="15"/>
  <c r="T26" i="15"/>
  <c r="T24" i="15"/>
  <c r="T27" i="15" s="1"/>
  <c r="S24" i="15"/>
  <c r="U24" i="15" s="1"/>
  <c r="CI20" i="15"/>
  <c r="CI12" i="15"/>
  <c r="BL12" i="15"/>
  <c r="BN12" i="15"/>
  <c r="BO64" i="15"/>
  <c r="BO63" i="15"/>
  <c r="BO62" i="15"/>
  <c r="AU65" i="15"/>
  <c r="AW65" i="15" s="1"/>
  <c r="AJ64" i="15"/>
  <c r="AJ63" i="15"/>
  <c r="AJ62" i="15"/>
  <c r="AJ65" i="15" s="1"/>
  <c r="Z65" i="15"/>
  <c r="AB65" i="15" s="1"/>
  <c r="P65" i="15"/>
  <c r="CD68" i="15"/>
  <c r="CC68" i="15"/>
  <c r="CE68" i="15" s="1"/>
  <c r="CD66" i="15"/>
  <c r="CA68" i="15"/>
  <c r="BZ68" i="15"/>
  <c r="CA67" i="15"/>
  <c r="CB67" i="15" s="1"/>
  <c r="BZ67" i="15"/>
  <c r="CA66" i="15"/>
  <c r="BZ66" i="15"/>
  <c r="BW67" i="15"/>
  <c r="BX67" i="15"/>
  <c r="BW68" i="15"/>
  <c r="BX68" i="15"/>
  <c r="BX66" i="15"/>
  <c r="BX69" i="15" s="1"/>
  <c r="BO69" i="15"/>
  <c r="AV69" i="15"/>
  <c r="AW69" i="15" s="1"/>
  <c r="AU69" i="15"/>
  <c r="AS69" i="15"/>
  <c r="AR69" i="15"/>
  <c r="AT69" i="15" s="1"/>
  <c r="AW68" i="15"/>
  <c r="AT68" i="15"/>
  <c r="AW67" i="15"/>
  <c r="AT67" i="15"/>
  <c r="AW66" i="15"/>
  <c r="AT66" i="15"/>
  <c r="AJ69" i="15"/>
  <c r="CI72" i="15"/>
  <c r="AM74" i="15"/>
  <c r="CC82" i="15"/>
  <c r="CE82" i="15" s="1"/>
  <c r="CF82" i="15" s="1"/>
  <c r="CI84" i="15"/>
  <c r="CC87" i="15"/>
  <c r="BW87" i="15"/>
  <c r="BO87" i="15"/>
  <c r="AJ87" i="15"/>
  <c r="BO61" i="15"/>
  <c r="AJ61" i="15"/>
  <c r="CF60" i="15"/>
  <c r="BU60" i="15"/>
  <c r="BO59" i="15"/>
  <c r="BO58" i="15"/>
  <c r="BQ58" i="15" s="1"/>
  <c r="BO57" i="15"/>
  <c r="BO60" i="15" s="1"/>
  <c r="BQ60" i="15" s="1"/>
  <c r="BL57" i="15"/>
  <c r="BN57" i="15" s="1"/>
  <c r="AU60" i="15"/>
  <c r="AW60" i="15" s="1"/>
  <c r="AJ59" i="15"/>
  <c r="AJ58" i="15"/>
  <c r="AL58" i="15" s="1"/>
  <c r="AJ57" i="15"/>
  <c r="BZ57" i="15"/>
  <c r="Z60" i="15"/>
  <c r="P60" i="15"/>
  <c r="R60" i="15" s="1"/>
  <c r="AJ56" i="15"/>
  <c r="BO56" i="15"/>
  <c r="CF55" i="15"/>
  <c r="BU55" i="15"/>
  <c r="BO46" i="15"/>
  <c r="BO45" i="15"/>
  <c r="BQ45" i="15" s="1"/>
  <c r="BO44" i="15"/>
  <c r="BQ44" i="15" s="1"/>
  <c r="BO54" i="15"/>
  <c r="BZ54" i="15" s="1"/>
  <c r="BO53" i="15"/>
  <c r="BQ53" i="15" s="1"/>
  <c r="BO52" i="15"/>
  <c r="BZ52" i="15" s="1"/>
  <c r="BR52" i="15"/>
  <c r="AU55" i="15"/>
  <c r="AW55" i="15" s="1"/>
  <c r="AU51" i="15"/>
  <c r="AW51" i="15" s="1"/>
  <c r="BO50" i="15"/>
  <c r="BQ50" i="15" s="1"/>
  <c r="BO49" i="15"/>
  <c r="BO48" i="15"/>
  <c r="AJ50" i="15"/>
  <c r="AJ49" i="15"/>
  <c r="AJ48" i="15"/>
  <c r="AJ51" i="15"/>
  <c r="AJ46" i="15"/>
  <c r="AU47" i="15"/>
  <c r="AJ45" i="15"/>
  <c r="AJ55" i="15"/>
  <c r="Z51" i="15"/>
  <c r="Z47" i="15"/>
  <c r="P51" i="15"/>
  <c r="Z55" i="15"/>
  <c r="P55" i="15"/>
  <c r="R55" i="15" s="1"/>
  <c r="P47" i="15"/>
  <c r="CI48" i="15"/>
  <c r="CI28" i="15"/>
  <c r="BU47" i="15"/>
  <c r="CF47" i="15"/>
  <c r="BU43" i="15"/>
  <c r="AY42" i="15"/>
  <c r="BS42" i="15"/>
  <c r="CD42" i="15" s="1"/>
  <c r="AX42" i="15"/>
  <c r="AY41" i="15"/>
  <c r="AY40" i="15"/>
  <c r="AX40" i="15"/>
  <c r="AD42" i="15"/>
  <c r="AC42" i="15"/>
  <c r="AD41" i="15"/>
  <c r="AC41" i="15"/>
  <c r="AE41" i="15" s="1"/>
  <c r="AD40" i="15"/>
  <c r="AC40" i="15"/>
  <c r="AC43" i="15"/>
  <c r="S40" i="15"/>
  <c r="AX41" i="15"/>
  <c r="CF43" i="15"/>
  <c r="AT42" i="15"/>
  <c r="AT41" i="15"/>
  <c r="AT40" i="15"/>
  <c r="AV43" i="15"/>
  <c r="AU43" i="15"/>
  <c r="AS43" i="15"/>
  <c r="AR43" i="15"/>
  <c r="BL42" i="15"/>
  <c r="AP43" i="15"/>
  <c r="AD43" i="15"/>
  <c r="AA43" i="15"/>
  <c r="Z43" i="15"/>
  <c r="AB43" i="15" s="1"/>
  <c r="X43" i="15"/>
  <c r="W43" i="15"/>
  <c r="Q43" i="15"/>
  <c r="P43" i="15"/>
  <c r="N43" i="15"/>
  <c r="O43" i="15"/>
  <c r="M43" i="15"/>
  <c r="BP42" i="15"/>
  <c r="CA42" i="15" s="1"/>
  <c r="BO42" i="15"/>
  <c r="BZ42" i="15" s="1"/>
  <c r="CB42" i="15" s="1"/>
  <c r="BM42" i="15"/>
  <c r="BX42" i="15"/>
  <c r="BY42" i="15" s="1"/>
  <c r="AW42" i="15"/>
  <c r="AJ42" i="15"/>
  <c r="AL42" i="15" s="1"/>
  <c r="AG42" i="15"/>
  <c r="AI42" i="15" s="1"/>
  <c r="AE42" i="15"/>
  <c r="AB42" i="15"/>
  <c r="Y42" i="15"/>
  <c r="T42" i="15"/>
  <c r="AN42" i="15"/>
  <c r="S42" i="15"/>
  <c r="AM42" i="15"/>
  <c r="R42" i="15"/>
  <c r="O42" i="15"/>
  <c r="BP41" i="15"/>
  <c r="CA41" i="15"/>
  <c r="CB41" i="15" s="1"/>
  <c r="BO41" i="15"/>
  <c r="BZ41" i="15" s="1"/>
  <c r="BM41" i="15"/>
  <c r="BL41" i="15"/>
  <c r="AW41" i="15"/>
  <c r="AJ41" i="15"/>
  <c r="AL41" i="15" s="1"/>
  <c r="AG41" i="15"/>
  <c r="AI41" i="15"/>
  <c r="AB41" i="15"/>
  <c r="Y41" i="15"/>
  <c r="T41" i="15"/>
  <c r="T43" i="15" s="1"/>
  <c r="S41" i="15"/>
  <c r="S43" i="15" s="1"/>
  <c r="U43" i="15" s="1"/>
  <c r="R41" i="15"/>
  <c r="O41" i="15"/>
  <c r="BP40" i="15"/>
  <c r="CA40" i="15"/>
  <c r="BO40" i="15"/>
  <c r="BM40" i="15"/>
  <c r="BX40" i="15" s="1"/>
  <c r="BL40" i="15"/>
  <c r="AW40" i="15"/>
  <c r="AJ40" i="15"/>
  <c r="AG40" i="15"/>
  <c r="AI40" i="15"/>
  <c r="AB40" i="15"/>
  <c r="Y40" i="15"/>
  <c r="T40" i="15"/>
  <c r="AN40" i="15"/>
  <c r="R40" i="15"/>
  <c r="O40" i="15"/>
  <c r="T36" i="15"/>
  <c r="T39" i="15" s="1"/>
  <c r="S36" i="15"/>
  <c r="T37" i="15"/>
  <c r="S37" i="15"/>
  <c r="AM37" i="15" s="1"/>
  <c r="AK43" i="15"/>
  <c r="AH43" i="15"/>
  <c r="AL40" i="15"/>
  <c r="BU31" i="15"/>
  <c r="CF31" i="15"/>
  <c r="BL28" i="15"/>
  <c r="BW28" i="15"/>
  <c r="CF23" i="15"/>
  <c r="BX23" i="15"/>
  <c r="BL20" i="15"/>
  <c r="CD84" i="15"/>
  <c r="CE84" i="15" s="1"/>
  <c r="CF69" i="15"/>
  <c r="CF65" i="15"/>
  <c r="CD60" i="15"/>
  <c r="CA60" i="15"/>
  <c r="BX60" i="15"/>
  <c r="CD55" i="15"/>
  <c r="CA55" i="15"/>
  <c r="BX55" i="15"/>
  <c r="CD47" i="15"/>
  <c r="CA47" i="15"/>
  <c r="BX47" i="15"/>
  <c r="CF39" i="15"/>
  <c r="CD23" i="15"/>
  <c r="CA23" i="15"/>
  <c r="CD15" i="15"/>
  <c r="CA15" i="15"/>
  <c r="BX15" i="15"/>
  <c r="BS15" i="15"/>
  <c r="BP15" i="15"/>
  <c r="BM15" i="15"/>
  <c r="BL13" i="15"/>
  <c r="BN13" i="15" s="1"/>
  <c r="BO12" i="15"/>
  <c r="BQ12" i="15" s="1"/>
  <c r="BO13" i="15"/>
  <c r="BQ13" i="15" s="1"/>
  <c r="BR14" i="15"/>
  <c r="BL16" i="15"/>
  <c r="BM16" i="15"/>
  <c r="BL17" i="15"/>
  <c r="BM17" i="15"/>
  <c r="BX17" i="15"/>
  <c r="BO16" i="15"/>
  <c r="BP16" i="15"/>
  <c r="BO17" i="15"/>
  <c r="BP17" i="15"/>
  <c r="CA17" i="15"/>
  <c r="BS87" i="15"/>
  <c r="BT87" i="15" s="1"/>
  <c r="BP87" i="15"/>
  <c r="BQ87" i="15" s="1"/>
  <c r="BM87" i="15"/>
  <c r="BN87" i="15" s="1"/>
  <c r="BS84" i="15"/>
  <c r="BT84" i="15" s="1"/>
  <c r="BS76" i="15"/>
  <c r="BR76" i="15"/>
  <c r="BS74" i="15"/>
  <c r="CD74" i="15" s="1"/>
  <c r="BR74" i="15"/>
  <c r="BS70" i="15"/>
  <c r="BR70" i="15"/>
  <c r="BU69" i="15"/>
  <c r="BP69" i="15"/>
  <c r="BM69" i="15"/>
  <c r="BL69" i="15"/>
  <c r="BT68" i="15"/>
  <c r="BQ68" i="15"/>
  <c r="BN68" i="15"/>
  <c r="BQ67" i="15"/>
  <c r="BN67" i="15"/>
  <c r="BQ66" i="15"/>
  <c r="BN66" i="15"/>
  <c r="BU65" i="15"/>
  <c r="BS64" i="15"/>
  <c r="BR64" i="15"/>
  <c r="BP64" i="15"/>
  <c r="BM64" i="15"/>
  <c r="BL64" i="15"/>
  <c r="BP63" i="15"/>
  <c r="BQ63" i="15" s="1"/>
  <c r="BM63" i="15"/>
  <c r="BX63" i="15" s="1"/>
  <c r="BL63" i="15"/>
  <c r="BW63" i="15" s="1"/>
  <c r="BS62" i="15"/>
  <c r="BP62" i="15"/>
  <c r="BM62" i="15"/>
  <c r="BX62" i="15"/>
  <c r="BL62" i="15"/>
  <c r="BN62" i="15" s="1"/>
  <c r="BS61" i="15"/>
  <c r="BR61" i="15"/>
  <c r="BP61" i="15"/>
  <c r="BQ61" i="15" s="1"/>
  <c r="BM61" i="15"/>
  <c r="BL61" i="15"/>
  <c r="BS60" i="15"/>
  <c r="BP60" i="15"/>
  <c r="BM60" i="15"/>
  <c r="BR59" i="15"/>
  <c r="BL59" i="15"/>
  <c r="BR58" i="15"/>
  <c r="BL58" i="15"/>
  <c r="BN58" i="15" s="1"/>
  <c r="BQ57" i="15"/>
  <c r="BP56" i="15"/>
  <c r="CA56" i="15" s="1"/>
  <c r="BM56" i="15"/>
  <c r="BL56" i="15"/>
  <c r="BS55" i="15"/>
  <c r="BP55" i="15"/>
  <c r="BM55" i="15"/>
  <c r="BR54" i="15"/>
  <c r="BL54" i="15"/>
  <c r="BR53" i="15"/>
  <c r="BT53" i="15" s="1"/>
  <c r="BL53" i="15"/>
  <c r="BL52" i="15"/>
  <c r="BN52" i="15"/>
  <c r="BS50" i="15"/>
  <c r="CC50" i="15" s="1"/>
  <c r="CE50" i="15" s="1"/>
  <c r="BR50" i="15"/>
  <c r="BT50" i="15" s="1"/>
  <c r="CD50" i="15" s="1"/>
  <c r="BP50" i="15"/>
  <c r="BZ50" i="15"/>
  <c r="BM50" i="15"/>
  <c r="BW50" i="15" s="1"/>
  <c r="BL50" i="15"/>
  <c r="BS49" i="15"/>
  <c r="CC49" i="15"/>
  <c r="BR49" i="15"/>
  <c r="BR51" i="15"/>
  <c r="BP49" i="15"/>
  <c r="BM49" i="15"/>
  <c r="BN49" i="15" s="1"/>
  <c r="BW49" i="15"/>
  <c r="BL49" i="15"/>
  <c r="BS48" i="15"/>
  <c r="BR48" i="15"/>
  <c r="BP48" i="15"/>
  <c r="BZ48" i="15"/>
  <c r="BM48" i="15"/>
  <c r="BW48" i="15"/>
  <c r="BL48" i="15"/>
  <c r="BL51" i="15"/>
  <c r="BS47" i="15"/>
  <c r="BP47" i="15"/>
  <c r="BM47" i="15"/>
  <c r="BU39" i="15"/>
  <c r="BP38" i="15"/>
  <c r="BO38" i="15"/>
  <c r="BZ38" i="15" s="1"/>
  <c r="BM38" i="15"/>
  <c r="BP37" i="15"/>
  <c r="BQ37" i="15"/>
  <c r="BO37" i="15"/>
  <c r="BM37" i="15"/>
  <c r="BL37" i="15"/>
  <c r="BS36" i="15"/>
  <c r="BR36" i="15"/>
  <c r="BR39" i="15" s="1"/>
  <c r="BT36" i="15"/>
  <c r="BP36" i="15"/>
  <c r="BO36" i="15"/>
  <c r="BM36" i="15"/>
  <c r="BL36" i="15"/>
  <c r="BN36" i="15" s="1"/>
  <c r="BP30" i="15"/>
  <c r="CA30" i="15"/>
  <c r="BO30" i="15"/>
  <c r="BZ30" i="15" s="1"/>
  <c r="BM30" i="15"/>
  <c r="BL30" i="15"/>
  <c r="BW30" i="15" s="1"/>
  <c r="BP29" i="15"/>
  <c r="CA29" i="15" s="1"/>
  <c r="BO29" i="15"/>
  <c r="BZ29" i="15"/>
  <c r="CB29" i="15" s="1"/>
  <c r="BM29" i="15"/>
  <c r="BX29" i="15"/>
  <c r="BL29" i="15"/>
  <c r="BW29" i="15"/>
  <c r="BP28" i="15"/>
  <c r="CA28" i="15" s="1"/>
  <c r="BO28" i="15"/>
  <c r="BZ28" i="15"/>
  <c r="BZ31" i="15" s="1"/>
  <c r="CB31" i="15" s="1"/>
  <c r="BM28" i="15"/>
  <c r="BN28" i="15"/>
  <c r="BP26" i="15"/>
  <c r="BO26" i="15"/>
  <c r="BQ26" i="15" s="1"/>
  <c r="BM26" i="15"/>
  <c r="BN26" i="15"/>
  <c r="BL26" i="15"/>
  <c r="BS25" i="15"/>
  <c r="BR25" i="15"/>
  <c r="BT25" i="15" s="1"/>
  <c r="BP25" i="15"/>
  <c r="BP27" i="15" s="1"/>
  <c r="BO25" i="15"/>
  <c r="BM25" i="15"/>
  <c r="BL25" i="15"/>
  <c r="BL27" i="15"/>
  <c r="BS24" i="15"/>
  <c r="BS27" i="15" s="1"/>
  <c r="BP24" i="15"/>
  <c r="BO24" i="15"/>
  <c r="BO27" i="15" s="1"/>
  <c r="BQ27" i="15" s="1"/>
  <c r="BM24" i="15"/>
  <c r="BL24" i="15"/>
  <c r="BU23" i="15"/>
  <c r="BS23" i="15"/>
  <c r="BP23" i="15"/>
  <c r="BM23" i="15"/>
  <c r="BO22" i="15"/>
  <c r="BL22" i="15"/>
  <c r="BO21" i="15"/>
  <c r="BQ21" i="15" s="1"/>
  <c r="BL21" i="15"/>
  <c r="BN21" i="15" s="1"/>
  <c r="BO20" i="15"/>
  <c r="BN20" i="15"/>
  <c r="BS18" i="15"/>
  <c r="BR18" i="15"/>
  <c r="BG80" i="15"/>
  <c r="BJ76" i="15"/>
  <c r="BJ74" i="15"/>
  <c r="BJ70" i="15"/>
  <c r="BJ61" i="15"/>
  <c r="BJ56" i="15"/>
  <c r="BG56" i="15"/>
  <c r="BD56" i="15"/>
  <c r="BI47" i="15"/>
  <c r="BF47" i="15"/>
  <c r="BG47" i="15" s="1"/>
  <c r="BC47" i="15"/>
  <c r="BI39" i="15"/>
  <c r="BH39" i="15"/>
  <c r="BF39" i="15"/>
  <c r="BE39" i="15"/>
  <c r="BG39" i="15" s="1"/>
  <c r="BC39" i="15"/>
  <c r="BB39" i="15"/>
  <c r="BD39" i="15"/>
  <c r="BI27" i="15"/>
  <c r="BJ27" i="15"/>
  <c r="BH27" i="15"/>
  <c r="BF27" i="15"/>
  <c r="BG27" i="15" s="1"/>
  <c r="BE27" i="15"/>
  <c r="BC27" i="15"/>
  <c r="BB27" i="15"/>
  <c r="BD27" i="15" s="1"/>
  <c r="BK23" i="15"/>
  <c r="BI23" i="15"/>
  <c r="BF23" i="15"/>
  <c r="BG23" i="15" s="1"/>
  <c r="BE23" i="15"/>
  <c r="BC23" i="15"/>
  <c r="BB23" i="15"/>
  <c r="BD23" i="15" s="1"/>
  <c r="BF19" i="15"/>
  <c r="BG19" i="15" s="1"/>
  <c r="BE19" i="15"/>
  <c r="BC19" i="15"/>
  <c r="BD19" i="15" s="1"/>
  <c r="BB19" i="15"/>
  <c r="BJ18" i="15"/>
  <c r="BG17" i="15"/>
  <c r="BD17" i="15"/>
  <c r="BG16" i="15"/>
  <c r="BD16" i="15"/>
  <c r="BK15" i="15"/>
  <c r="BI15" i="15"/>
  <c r="BF15" i="15"/>
  <c r="BE15" i="15"/>
  <c r="BG15" i="15" s="1"/>
  <c r="BC15" i="15"/>
  <c r="BB15" i="15"/>
  <c r="BD15" i="15" s="1"/>
  <c r="AY82" i="15"/>
  <c r="AZ76" i="15"/>
  <c r="AZ74" i="15"/>
  <c r="AZ70" i="15"/>
  <c r="AY65" i="15"/>
  <c r="AV65" i="15"/>
  <c r="AS65" i="15"/>
  <c r="AR65" i="15"/>
  <c r="AW64" i="15"/>
  <c r="AT64" i="15"/>
  <c r="AZ63" i="15"/>
  <c r="AW63" i="15"/>
  <c r="AT63" i="15"/>
  <c r="AW62" i="15"/>
  <c r="AT62" i="15"/>
  <c r="AZ61" i="15"/>
  <c r="AY60" i="15"/>
  <c r="AX60" i="15"/>
  <c r="AZ60" i="15"/>
  <c r="BA60" i="15" s="1"/>
  <c r="AV60" i="15"/>
  <c r="AS60" i="15"/>
  <c r="AR60" i="15"/>
  <c r="AT60" i="15" s="1"/>
  <c r="AZ58" i="15"/>
  <c r="AW58" i="15"/>
  <c r="AT58" i="15"/>
  <c r="AZ57" i="15"/>
  <c r="AW57" i="15"/>
  <c r="AT57" i="15"/>
  <c r="AW56" i="15"/>
  <c r="AT56" i="15"/>
  <c r="AY55" i="15"/>
  <c r="AZ55" i="15" s="1"/>
  <c r="AX55" i="15"/>
  <c r="AV55" i="15"/>
  <c r="AS55" i="15"/>
  <c r="AR55" i="15"/>
  <c r="AT55" i="15" s="1"/>
  <c r="AZ53" i="15"/>
  <c r="AW53" i="15"/>
  <c r="AT53" i="15"/>
  <c r="AZ52" i="15"/>
  <c r="AW52" i="15"/>
  <c r="AT52" i="15"/>
  <c r="AY51" i="15"/>
  <c r="AZ51" i="15"/>
  <c r="AX51" i="15"/>
  <c r="AV51" i="15"/>
  <c r="AS51" i="15"/>
  <c r="AR51" i="15"/>
  <c r="AT51" i="15" s="1"/>
  <c r="AZ50" i="15"/>
  <c r="AW50" i="15"/>
  <c r="AT50" i="15"/>
  <c r="AZ49" i="15"/>
  <c r="AW49" i="15"/>
  <c r="AT49" i="15"/>
  <c r="AZ48" i="15"/>
  <c r="AW48" i="15"/>
  <c r="AT48" i="15"/>
  <c r="AV47" i="15"/>
  <c r="AW47" i="15"/>
  <c r="AS47" i="15"/>
  <c r="BL46" i="15"/>
  <c r="AW45" i="15"/>
  <c r="AT45" i="15"/>
  <c r="AW44" i="15"/>
  <c r="AT44" i="15"/>
  <c r="AV39" i="15"/>
  <c r="AW39" i="15"/>
  <c r="AU39" i="15"/>
  <c r="AS39" i="15"/>
  <c r="AR39" i="15"/>
  <c r="BL38" i="15"/>
  <c r="BR38" i="15"/>
  <c r="AW38" i="15"/>
  <c r="AT38" i="15"/>
  <c r="AW37" i="15"/>
  <c r="AT37" i="15"/>
  <c r="AW36" i="15"/>
  <c r="AT36" i="15"/>
  <c r="AV31" i="15"/>
  <c r="AU31" i="15"/>
  <c r="AS31" i="15"/>
  <c r="AR31" i="15"/>
  <c r="AT31" i="15" s="1"/>
  <c r="AY30" i="15"/>
  <c r="BS30" i="15"/>
  <c r="CD30" i="15" s="1"/>
  <c r="AX30" i="15"/>
  <c r="AW30" i="15"/>
  <c r="AT30" i="15"/>
  <c r="AY29" i="15"/>
  <c r="AX29" i="15"/>
  <c r="BR29" i="15"/>
  <c r="AW29" i="15"/>
  <c r="AT29" i="15"/>
  <c r="AY28" i="15"/>
  <c r="BR28" i="15"/>
  <c r="CC28" i="15" s="1"/>
  <c r="AW28" i="15"/>
  <c r="AT28" i="15"/>
  <c r="AV27" i="15"/>
  <c r="AW27" i="15" s="1"/>
  <c r="AU27" i="15"/>
  <c r="AS27" i="15"/>
  <c r="AR27" i="15"/>
  <c r="AT27" i="15" s="1"/>
  <c r="AW26" i="15"/>
  <c r="AT26" i="15"/>
  <c r="AZ25" i="15"/>
  <c r="AW25" i="15"/>
  <c r="AT25" i="15"/>
  <c r="AW24" i="15"/>
  <c r="AT24" i="15"/>
  <c r="BR22" i="15"/>
  <c r="AV19" i="15"/>
  <c r="AU19" i="15"/>
  <c r="AW19" i="15" s="1"/>
  <c r="AS19" i="15"/>
  <c r="BM19" i="15" s="1"/>
  <c r="AR19" i="15"/>
  <c r="AT19" i="15" s="1"/>
  <c r="AZ18" i="15"/>
  <c r="AY17" i="15"/>
  <c r="AX17" i="15"/>
  <c r="BR17" i="15"/>
  <c r="AW17" i="15"/>
  <c r="AT17" i="15"/>
  <c r="AY16" i="15"/>
  <c r="AX16" i="15"/>
  <c r="AW16" i="15"/>
  <c r="AT16" i="15"/>
  <c r="BA15" i="15"/>
  <c r="AY15" i="15"/>
  <c r="AV15" i="15"/>
  <c r="AU15" i="15"/>
  <c r="AS15" i="15"/>
  <c r="AR15" i="15"/>
  <c r="AT15" i="15"/>
  <c r="AX13" i="15"/>
  <c r="AZ13" i="15"/>
  <c r="AW13" i="15"/>
  <c r="AT13" i="15"/>
  <c r="AX12" i="15"/>
  <c r="AZ12" i="15"/>
  <c r="AW12" i="15"/>
  <c r="AT12" i="15"/>
  <c r="AP20" i="13"/>
  <c r="AA25" i="13"/>
  <c r="AA21" i="13"/>
  <c r="N12" i="17"/>
  <c r="S12" i="17"/>
  <c r="V12" i="17"/>
  <c r="AA12" i="17"/>
  <c r="AE12" i="17"/>
  <c r="AF12" i="17" s="1"/>
  <c r="AI12" i="17"/>
  <c r="N13" i="17"/>
  <c r="R13" i="17"/>
  <c r="V13" i="17"/>
  <c r="AA13" i="17"/>
  <c r="AP17" i="17"/>
  <c r="AE13" i="17"/>
  <c r="AI13" i="17"/>
  <c r="N14" i="17"/>
  <c r="R14" i="17"/>
  <c r="S14" i="17"/>
  <c r="V14" i="17"/>
  <c r="AA14" i="17"/>
  <c r="AE14" i="17"/>
  <c r="AI14" i="17"/>
  <c r="AM14" i="17"/>
  <c r="AO17" i="17"/>
  <c r="AN18" i="17"/>
  <c r="AN20" i="17" s="1"/>
  <c r="AN19" i="17"/>
  <c r="AE9" i="16"/>
  <c r="AF9" i="16" s="1"/>
  <c r="AI9" i="16"/>
  <c r="AJ9" i="16"/>
  <c r="N12" i="16"/>
  <c r="O12" i="16"/>
  <c r="R12" i="16"/>
  <c r="S12" i="16"/>
  <c r="V12" i="16"/>
  <c r="W12" i="16"/>
  <c r="AA12" i="16"/>
  <c r="AE12" i="16"/>
  <c r="AI12" i="16"/>
  <c r="AM12" i="16"/>
  <c r="N15" i="16"/>
  <c r="O15" i="16"/>
  <c r="R15" i="16"/>
  <c r="S15" i="16"/>
  <c r="V15" i="16"/>
  <c r="X15" i="16"/>
  <c r="AA15" i="16"/>
  <c r="AP34" i="16"/>
  <c r="F8" i="27" s="1"/>
  <c r="AE15" i="16"/>
  <c r="AI15" i="16"/>
  <c r="AM15" i="16"/>
  <c r="N17" i="16"/>
  <c r="T17" i="16"/>
  <c r="U17" i="16"/>
  <c r="V17" i="16"/>
  <c r="AA17" i="16"/>
  <c r="AE17" i="16"/>
  <c r="AF17" i="16" s="1"/>
  <c r="AI17" i="16"/>
  <c r="AJ17" i="16" s="1"/>
  <c r="AM17" i="16"/>
  <c r="N29" i="16"/>
  <c r="R29" i="16"/>
  <c r="T29" i="16"/>
  <c r="U29" i="16"/>
  <c r="V29" i="16"/>
  <c r="AA29" i="16"/>
  <c r="AE29" i="16"/>
  <c r="AI29" i="16"/>
  <c r="AJ29" i="16" s="1"/>
  <c r="AM29" i="16"/>
  <c r="N32" i="16"/>
  <c r="R32" i="16"/>
  <c r="V32" i="16"/>
  <c r="AA32" i="16"/>
  <c r="AE32" i="16"/>
  <c r="AF32" i="16"/>
  <c r="AI32" i="16"/>
  <c r="AJ32" i="16" s="1"/>
  <c r="AM32" i="16"/>
  <c r="AO34" i="16"/>
  <c r="O10" i="25"/>
  <c r="N49" i="25"/>
  <c r="O49" i="25"/>
  <c r="O12" i="15"/>
  <c r="R12" i="15"/>
  <c r="S12" i="15"/>
  <c r="Y12" i="15"/>
  <c r="AB12" i="15"/>
  <c r="AC12" i="15"/>
  <c r="AG12" i="15"/>
  <c r="BW12" i="15" s="1"/>
  <c r="CC12" i="15" s="1"/>
  <c r="CE12" i="15" s="1"/>
  <c r="AJ12" i="15"/>
  <c r="O13" i="15"/>
  <c r="R13" i="15"/>
  <c r="S13" i="15"/>
  <c r="U13" i="15" s="1"/>
  <c r="Y13" i="15"/>
  <c r="AB13" i="15"/>
  <c r="AC13" i="15"/>
  <c r="AE13" i="15" s="1"/>
  <c r="AG13" i="15"/>
  <c r="AJ13" i="15"/>
  <c r="AM14" i="15"/>
  <c r="M15" i="15"/>
  <c r="N15" i="15"/>
  <c r="P15" i="15"/>
  <c r="R15" i="15" s="1"/>
  <c r="Q15" i="15"/>
  <c r="T15" i="15"/>
  <c r="V15" i="15"/>
  <c r="W15" i="15"/>
  <c r="Y15" i="15" s="1"/>
  <c r="X15" i="15"/>
  <c r="AH15" i="15" s="1"/>
  <c r="Z15" i="15"/>
  <c r="AB15" i="15" s="1"/>
  <c r="AA15" i="15"/>
  <c r="AK15" i="15" s="1"/>
  <c r="AD15" i="15"/>
  <c r="AN15" i="15" s="1"/>
  <c r="AF15" i="15"/>
  <c r="AP15" i="15"/>
  <c r="O16" i="15"/>
  <c r="R16" i="15"/>
  <c r="S16" i="15"/>
  <c r="S19" i="15" s="1"/>
  <c r="T16" i="15"/>
  <c r="T19" i="15"/>
  <c r="Y16" i="15"/>
  <c r="AB16" i="15"/>
  <c r="AC16" i="15"/>
  <c r="AD16" i="15"/>
  <c r="AG16" i="15"/>
  <c r="AH16" i="15"/>
  <c r="BX16" i="15" s="1"/>
  <c r="AJ16" i="15"/>
  <c r="AK16" i="15"/>
  <c r="AL16" i="15" s="1"/>
  <c r="CA16" i="15"/>
  <c r="CA19" i="15" s="1"/>
  <c r="O17" i="15"/>
  <c r="R17" i="15"/>
  <c r="S17" i="15"/>
  <c r="T17" i="15"/>
  <c r="Y17" i="15"/>
  <c r="AB17" i="15"/>
  <c r="AC17" i="15"/>
  <c r="AD17" i="15"/>
  <c r="AD19" i="15" s="1"/>
  <c r="AG17" i="15"/>
  <c r="AI17" i="15" s="1"/>
  <c r="AH17" i="15"/>
  <c r="AJ17" i="15"/>
  <c r="AK17" i="15"/>
  <c r="U18" i="15"/>
  <c r="AE18" i="15"/>
  <c r="AM18" i="15"/>
  <c r="AN18" i="15"/>
  <c r="M19" i="15"/>
  <c r="N19" i="15"/>
  <c r="P19" i="15"/>
  <c r="Q19" i="15"/>
  <c r="R19" i="15" s="1"/>
  <c r="W19" i="15"/>
  <c r="AG19" i="15"/>
  <c r="X19" i="15"/>
  <c r="Z19" i="15"/>
  <c r="AA19" i="15"/>
  <c r="AG20" i="15"/>
  <c r="AJ20" i="15"/>
  <c r="AJ23" i="15"/>
  <c r="AL23" i="15"/>
  <c r="AG21" i="15"/>
  <c r="AI21" i="15"/>
  <c r="AJ21" i="15"/>
  <c r="AL21" i="15"/>
  <c r="AG22" i="15"/>
  <c r="BW22" i="15" s="1"/>
  <c r="AJ22" i="15"/>
  <c r="BZ22" i="15" s="1"/>
  <c r="AH23" i="15"/>
  <c r="AK23" i="15"/>
  <c r="AN23" i="15"/>
  <c r="AP23" i="15"/>
  <c r="O24" i="15"/>
  <c r="R24" i="15"/>
  <c r="Y24" i="15"/>
  <c r="AB24" i="15"/>
  <c r="AG24" i="15"/>
  <c r="BW24" i="15"/>
  <c r="AH24" i="15"/>
  <c r="BX24" i="15"/>
  <c r="AJ24" i="15"/>
  <c r="AK24" i="15"/>
  <c r="AN24" i="15"/>
  <c r="O25" i="15"/>
  <c r="R25" i="15"/>
  <c r="U25" i="15"/>
  <c r="Y25" i="15"/>
  <c r="AB25" i="15"/>
  <c r="AG25" i="15"/>
  <c r="AG27" i="15" s="1"/>
  <c r="AI27" i="15" s="1"/>
  <c r="AQ27" i="15" s="1"/>
  <c r="AH25" i="15"/>
  <c r="BX25" i="15"/>
  <c r="AJ25" i="15"/>
  <c r="BZ25" i="15"/>
  <c r="AK25" i="15"/>
  <c r="AL25" i="15"/>
  <c r="O26" i="15"/>
  <c r="R26" i="15"/>
  <c r="Y26" i="15"/>
  <c r="AB26" i="15"/>
  <c r="AG26" i="15"/>
  <c r="BW26" i="15"/>
  <c r="AH26" i="15"/>
  <c r="BX26" i="15" s="1"/>
  <c r="AJ26" i="15"/>
  <c r="BZ26" i="15" s="1"/>
  <c r="CB26" i="15" s="1"/>
  <c r="AK26" i="15"/>
  <c r="M27" i="15"/>
  <c r="N27" i="15"/>
  <c r="P27" i="15"/>
  <c r="Q27" i="15"/>
  <c r="W27" i="15"/>
  <c r="X27" i="15"/>
  <c r="Z27" i="15"/>
  <c r="AA27" i="15"/>
  <c r="AB27" i="15" s="1"/>
  <c r="O28" i="15"/>
  <c r="R28" i="15"/>
  <c r="S28" i="15"/>
  <c r="T28" i="15"/>
  <c r="Y28" i="15"/>
  <c r="AB28" i="15"/>
  <c r="AC28" i="15"/>
  <c r="AD28" i="15"/>
  <c r="AE28" i="15" s="1"/>
  <c r="AG28" i="15"/>
  <c r="AI28" i="15" s="1"/>
  <c r="AH28" i="15"/>
  <c r="AJ28" i="15"/>
  <c r="AL28" i="15" s="1"/>
  <c r="AK28" i="15"/>
  <c r="O29" i="15"/>
  <c r="R29" i="15"/>
  <c r="S29" i="15"/>
  <c r="AM29" i="15" s="1"/>
  <c r="AO29" i="15" s="1"/>
  <c r="T29" i="15"/>
  <c r="Y29" i="15"/>
  <c r="AB29" i="15"/>
  <c r="AC29" i="15"/>
  <c r="AD29" i="15"/>
  <c r="AN29" i="15"/>
  <c r="AG29" i="15"/>
  <c r="AI29" i="15" s="1"/>
  <c r="AH29" i="15"/>
  <c r="AJ29" i="15"/>
  <c r="AL29" i="15" s="1"/>
  <c r="AK29" i="15"/>
  <c r="O30" i="15"/>
  <c r="R30" i="15"/>
  <c r="S30" i="15"/>
  <c r="AM30" i="15"/>
  <c r="T30" i="15"/>
  <c r="AN30" i="15" s="1"/>
  <c r="AO30" i="15" s="1"/>
  <c r="Y30" i="15"/>
  <c r="AB30" i="15"/>
  <c r="AC30" i="15"/>
  <c r="AD30" i="15"/>
  <c r="AG30" i="15"/>
  <c r="AI30" i="15"/>
  <c r="AH30" i="15"/>
  <c r="AJ30" i="15"/>
  <c r="AK30" i="15"/>
  <c r="AL30" i="15" s="1"/>
  <c r="M31" i="15"/>
  <c r="N31" i="15"/>
  <c r="P31" i="15"/>
  <c r="Q31" i="15"/>
  <c r="W31" i="15"/>
  <c r="X31" i="15"/>
  <c r="Z31" i="15"/>
  <c r="AB31" i="15" s="1"/>
  <c r="AA31" i="15"/>
  <c r="AP31" i="15"/>
  <c r="O36" i="15"/>
  <c r="R36" i="15"/>
  <c r="Y36" i="15"/>
  <c r="AB36" i="15"/>
  <c r="AE36" i="15"/>
  <c r="AG36" i="15"/>
  <c r="AI36" i="15"/>
  <c r="AH36" i="15"/>
  <c r="BX36" i="15"/>
  <c r="AJ36" i="15"/>
  <c r="AL36" i="15" s="1"/>
  <c r="AK36" i="15"/>
  <c r="CA36" i="15" s="1"/>
  <c r="O37" i="15"/>
  <c r="R37" i="15"/>
  <c r="Y37" i="15"/>
  <c r="AB37" i="15"/>
  <c r="AG37" i="15"/>
  <c r="AH37" i="15"/>
  <c r="BX37" i="15" s="1"/>
  <c r="AJ37" i="15"/>
  <c r="BZ37" i="15" s="1"/>
  <c r="AK37" i="15"/>
  <c r="O38" i="15"/>
  <c r="R38" i="15"/>
  <c r="S38" i="15"/>
  <c r="AM38" i="15" s="1"/>
  <c r="T38" i="15"/>
  <c r="U38" i="15" s="1"/>
  <c r="AN38" i="15"/>
  <c r="CD38" i="15" s="1"/>
  <c r="CE38" i="15" s="1"/>
  <c r="Y38" i="15"/>
  <c r="AB38" i="15"/>
  <c r="AH38" i="15"/>
  <c r="AI38" i="15"/>
  <c r="AJ38" i="15"/>
  <c r="AK38" i="15"/>
  <c r="AL38" i="15" s="1"/>
  <c r="CA38" i="15"/>
  <c r="CB38" i="15" s="1"/>
  <c r="M39" i="15"/>
  <c r="N39" i="15"/>
  <c r="P39" i="15"/>
  <c r="Q39" i="15"/>
  <c r="R39" i="15"/>
  <c r="S39" i="15"/>
  <c r="U39" i="15" s="1"/>
  <c r="W39" i="15"/>
  <c r="X39" i="15"/>
  <c r="Z39" i="15"/>
  <c r="AA39" i="15"/>
  <c r="AP39" i="15"/>
  <c r="R44" i="15"/>
  <c r="Y44" i="15"/>
  <c r="AB44" i="15"/>
  <c r="AE44" i="15"/>
  <c r="AG45" i="15"/>
  <c r="AI45" i="15" s="1"/>
  <c r="R45" i="15"/>
  <c r="U45" i="15"/>
  <c r="Y45" i="15"/>
  <c r="AB45" i="15"/>
  <c r="AE45" i="15"/>
  <c r="AL45" i="15"/>
  <c r="AG46" i="15"/>
  <c r="BW46" i="15" s="1"/>
  <c r="AM46" i="15"/>
  <c r="N47" i="15"/>
  <c r="Q47" i="15"/>
  <c r="R47" i="15"/>
  <c r="T47" i="15"/>
  <c r="W47" i="15"/>
  <c r="X47" i="15"/>
  <c r="Y47" i="15" s="1"/>
  <c r="AA47" i="15"/>
  <c r="AB47" i="15"/>
  <c r="AH47" i="15"/>
  <c r="AK47" i="15"/>
  <c r="AN47" i="15"/>
  <c r="AP47" i="15"/>
  <c r="AQ47" i="15" s="1"/>
  <c r="O48" i="15"/>
  <c r="R48" i="15"/>
  <c r="U48" i="15"/>
  <c r="Y48" i="15"/>
  <c r="AB48" i="15"/>
  <c r="AE48" i="15"/>
  <c r="AG48" i="15"/>
  <c r="AH48" i="15"/>
  <c r="AH51" i="15" s="1"/>
  <c r="AK48" i="15"/>
  <c r="AK51" i="15"/>
  <c r="AM48" i="15"/>
  <c r="AM51" i="15" s="1"/>
  <c r="AO51" i="15" s="1"/>
  <c r="AO48" i="15"/>
  <c r="AN48" i="15"/>
  <c r="O49" i="15"/>
  <c r="R49" i="15"/>
  <c r="U49" i="15"/>
  <c r="Y49" i="15"/>
  <c r="AB49" i="15"/>
  <c r="AE49" i="15"/>
  <c r="AG49" i="15"/>
  <c r="AI49" i="15" s="1"/>
  <c r="AH49" i="15"/>
  <c r="AK49" i="15"/>
  <c r="AM49" i="15"/>
  <c r="AN49" i="15"/>
  <c r="O50" i="15"/>
  <c r="R50" i="15"/>
  <c r="U50" i="15"/>
  <c r="Y50" i="15"/>
  <c r="AB50" i="15"/>
  <c r="AE50" i="15"/>
  <c r="AG50" i="15"/>
  <c r="AH50" i="15"/>
  <c r="AI50" i="15"/>
  <c r="AK50" i="15"/>
  <c r="AL50" i="15"/>
  <c r="AM50" i="15"/>
  <c r="AO50" i="15"/>
  <c r="AN50" i="15"/>
  <c r="M51" i="15"/>
  <c r="N51" i="15"/>
  <c r="Q51" i="15"/>
  <c r="R51" i="15" s="1"/>
  <c r="S51" i="15"/>
  <c r="T51" i="15"/>
  <c r="W51" i="15"/>
  <c r="Y51" i="15"/>
  <c r="X51" i="15"/>
  <c r="AA51" i="15"/>
  <c r="AB51" i="15"/>
  <c r="AC51" i="15"/>
  <c r="AD51" i="15"/>
  <c r="AP51" i="15"/>
  <c r="O52" i="15"/>
  <c r="R52" i="15"/>
  <c r="U52" i="15"/>
  <c r="Y52" i="15"/>
  <c r="AB52" i="15"/>
  <c r="AE52" i="15"/>
  <c r="AG52" i="15"/>
  <c r="AG55" i="15" s="1"/>
  <c r="AI55" i="15" s="1"/>
  <c r="AI52" i="15"/>
  <c r="AL52" i="15"/>
  <c r="AM52" i="15"/>
  <c r="CC52" i="15" s="1"/>
  <c r="CE52" i="15"/>
  <c r="O53" i="15"/>
  <c r="R53" i="15"/>
  <c r="U53" i="15"/>
  <c r="Y53" i="15"/>
  <c r="AB53" i="15"/>
  <c r="AE53" i="15"/>
  <c r="AG53" i="15"/>
  <c r="AI53" i="15" s="1"/>
  <c r="AL53" i="15"/>
  <c r="AM53" i="15"/>
  <c r="AG54" i="15"/>
  <c r="BW54" i="15" s="1"/>
  <c r="AM54" i="15"/>
  <c r="CC54" i="15"/>
  <c r="M55" i="15"/>
  <c r="N55" i="15"/>
  <c r="O55" i="15" s="1"/>
  <c r="Q55" i="15"/>
  <c r="S55" i="15"/>
  <c r="U55" i="15" s="1"/>
  <c r="V55" i="15" s="1"/>
  <c r="T55" i="15"/>
  <c r="W55" i="15"/>
  <c r="Y55" i="15" s="1"/>
  <c r="X55" i="15"/>
  <c r="AA55" i="15"/>
  <c r="AC55" i="15"/>
  <c r="AD55" i="15"/>
  <c r="AH55" i="15"/>
  <c r="AK55" i="15"/>
  <c r="AL55" i="15"/>
  <c r="AN55" i="15"/>
  <c r="AP55" i="15"/>
  <c r="O56" i="15"/>
  <c r="R56" i="15"/>
  <c r="U56" i="15"/>
  <c r="Y56" i="15"/>
  <c r="AF56" i="15" s="1"/>
  <c r="AB56" i="15"/>
  <c r="AE56" i="15"/>
  <c r="AG56" i="15"/>
  <c r="AH56" i="15"/>
  <c r="BX56" i="15" s="1"/>
  <c r="AK56" i="15"/>
  <c r="AM56" i="15"/>
  <c r="O57" i="15"/>
  <c r="R57" i="15"/>
  <c r="U57" i="15"/>
  <c r="Y57" i="15"/>
  <c r="AB57" i="15"/>
  <c r="AE57" i="15"/>
  <c r="AG57" i="15"/>
  <c r="BW57" i="15" s="1"/>
  <c r="BY57" i="15"/>
  <c r="AL57" i="15"/>
  <c r="AM57" i="15"/>
  <c r="AO57" i="15"/>
  <c r="O58" i="15"/>
  <c r="R58" i="15"/>
  <c r="U58" i="15"/>
  <c r="Y58" i="15"/>
  <c r="AB58" i="15"/>
  <c r="AE58" i="15"/>
  <c r="AG58" i="15"/>
  <c r="AI58" i="15" s="1"/>
  <c r="AM58" i="15"/>
  <c r="AG59" i="15"/>
  <c r="BW59" i="15"/>
  <c r="AM59" i="15"/>
  <c r="CC59" i="15" s="1"/>
  <c r="M60" i="15"/>
  <c r="O60" i="15" s="1"/>
  <c r="N60" i="15"/>
  <c r="Q60" i="15"/>
  <c r="S60" i="15"/>
  <c r="T60" i="15"/>
  <c r="U60" i="15" s="1"/>
  <c r="W60" i="15"/>
  <c r="X60" i="15"/>
  <c r="AA60" i="15"/>
  <c r="AB60" i="15" s="1"/>
  <c r="AC60" i="15"/>
  <c r="AE60" i="15" s="1"/>
  <c r="AF60" i="15" s="1"/>
  <c r="AD60" i="15"/>
  <c r="AH60" i="15"/>
  <c r="AK60" i="15"/>
  <c r="AN60" i="15"/>
  <c r="AP60" i="15"/>
  <c r="U61" i="15"/>
  <c r="AE61" i="15"/>
  <c r="AG61" i="15"/>
  <c r="AH61" i="15"/>
  <c r="AI61" i="15" s="1"/>
  <c r="BX61" i="15"/>
  <c r="AK61" i="15"/>
  <c r="AM61" i="15"/>
  <c r="AN61" i="15"/>
  <c r="O62" i="15"/>
  <c r="R62" i="15"/>
  <c r="U62" i="15"/>
  <c r="Y62" i="15"/>
  <c r="AB62" i="15"/>
  <c r="AE62" i="15"/>
  <c r="AG62" i="15"/>
  <c r="AK62" i="15"/>
  <c r="CA62" i="15" s="1"/>
  <c r="AM62" i="15"/>
  <c r="AN62" i="15"/>
  <c r="O63" i="15"/>
  <c r="R63" i="15"/>
  <c r="U63" i="15"/>
  <c r="Y63" i="15"/>
  <c r="AB63" i="15"/>
  <c r="AE63" i="15"/>
  <c r="AG63" i="15"/>
  <c r="AH63" i="15"/>
  <c r="AK63" i="15"/>
  <c r="CA63" i="15" s="1"/>
  <c r="CB63" i="15" s="1"/>
  <c r="AM63" i="15"/>
  <c r="O64" i="15"/>
  <c r="R64" i="15"/>
  <c r="Y64" i="15"/>
  <c r="AB64" i="15"/>
  <c r="AE64" i="15"/>
  <c r="AG64" i="15"/>
  <c r="AH64" i="15"/>
  <c r="AH65" i="15" s="1"/>
  <c r="AK64" i="15"/>
  <c r="AM64" i="15"/>
  <c r="M65" i="15"/>
  <c r="N65" i="15"/>
  <c r="Q65" i="15"/>
  <c r="R65" i="15" s="1"/>
  <c r="S65" i="15"/>
  <c r="U65" i="15" s="1"/>
  <c r="V65" i="15" s="1"/>
  <c r="T65" i="15"/>
  <c r="W65" i="15"/>
  <c r="X65" i="15"/>
  <c r="AA65" i="15"/>
  <c r="AC65" i="15"/>
  <c r="AP65" i="15"/>
  <c r="AI66" i="15"/>
  <c r="AL66" i="15"/>
  <c r="AO66" i="15"/>
  <c r="AI67" i="15"/>
  <c r="AL67" i="15"/>
  <c r="AO67" i="15"/>
  <c r="AI68" i="15"/>
  <c r="AL68" i="15"/>
  <c r="AO68" i="15"/>
  <c r="AG69" i="15"/>
  <c r="AI69" i="15" s="1"/>
  <c r="AH69" i="15"/>
  <c r="AK69" i="15"/>
  <c r="AM69" i="15"/>
  <c r="AN69" i="15"/>
  <c r="AO69" i="15" s="1"/>
  <c r="AQ69" i="15" s="1"/>
  <c r="AP69" i="15"/>
  <c r="U70" i="15"/>
  <c r="AE70" i="15"/>
  <c r="AM70" i="15"/>
  <c r="AN70" i="15"/>
  <c r="AO70" i="15" s="1"/>
  <c r="U74" i="15"/>
  <c r="AE74" i="15"/>
  <c r="AN74" i="15"/>
  <c r="U76" i="15"/>
  <c r="AE76" i="15"/>
  <c r="AM76" i="15"/>
  <c r="CC76" i="15"/>
  <c r="AN76" i="15"/>
  <c r="S82" i="15"/>
  <c r="T82" i="15"/>
  <c r="AC82" i="15"/>
  <c r="AE82" i="15"/>
  <c r="AM82" i="15"/>
  <c r="AO82" i="15" s="1"/>
  <c r="AP82" i="15"/>
  <c r="AM84" i="15"/>
  <c r="AN84" i="15"/>
  <c r="Y87" i="15"/>
  <c r="AB87" i="15"/>
  <c r="AE87" i="15"/>
  <c r="AH87" i="15"/>
  <c r="AI87" i="15"/>
  <c r="AK87" i="15"/>
  <c r="CA87" i="15" s="1"/>
  <c r="AL87" i="15"/>
  <c r="AN87" i="15"/>
  <c r="CI87" i="15"/>
  <c r="CH93" i="15"/>
  <c r="T12" i="13"/>
  <c r="V12" i="13"/>
  <c r="U12" i="13"/>
  <c r="AA12" i="13"/>
  <c r="AE12" i="13"/>
  <c r="AF12" i="13"/>
  <c r="AI12" i="13"/>
  <c r="AJ12" i="13"/>
  <c r="AM12" i="13"/>
  <c r="AN12" i="13"/>
  <c r="N14" i="13"/>
  <c r="O14" i="13"/>
  <c r="R14" i="13"/>
  <c r="S14" i="13"/>
  <c r="T14" i="13"/>
  <c r="V14" i="13"/>
  <c r="AE14" i="13"/>
  <c r="AF14" i="13"/>
  <c r="AI14" i="13"/>
  <c r="AJ14" i="13" s="1"/>
  <c r="AM14" i="13"/>
  <c r="AN14" i="13" s="1"/>
  <c r="AP28" i="13" s="1"/>
  <c r="AE16" i="13"/>
  <c r="AF16" i="13"/>
  <c r="AI16" i="13"/>
  <c r="AM16" i="13"/>
  <c r="N18" i="13"/>
  <c r="R18" i="13"/>
  <c r="T18" i="13"/>
  <c r="U18" i="13"/>
  <c r="AA18" i="13"/>
  <c r="AE18" i="13"/>
  <c r="AF18" i="13"/>
  <c r="AI18" i="13"/>
  <c r="AJ18" i="13"/>
  <c r="AM18" i="13"/>
  <c r="N21" i="13"/>
  <c r="R21" i="13"/>
  <c r="V21" i="13"/>
  <c r="AE21" i="13"/>
  <c r="AF21" i="13"/>
  <c r="AI21" i="13"/>
  <c r="AJ21" i="13"/>
  <c r="AM21" i="13"/>
  <c r="N23" i="13"/>
  <c r="R23" i="13"/>
  <c r="T23" i="13"/>
  <c r="AK23" i="13"/>
  <c r="U23" i="13"/>
  <c r="AA23" i="13"/>
  <c r="AE23" i="13"/>
  <c r="AF23" i="13"/>
  <c r="AI23" i="13"/>
  <c r="AM23" i="13"/>
  <c r="N25" i="13"/>
  <c r="R25" i="13"/>
  <c r="T25" i="13"/>
  <c r="U25" i="13"/>
  <c r="AE25" i="13"/>
  <c r="AF25" i="13"/>
  <c r="AI25" i="13"/>
  <c r="N26" i="13"/>
  <c r="R26" i="13"/>
  <c r="T26" i="13"/>
  <c r="V26" i="13"/>
  <c r="U26" i="13"/>
  <c r="AA26" i="13"/>
  <c r="AE26" i="13"/>
  <c r="AF26" i="13"/>
  <c r="AI26" i="13"/>
  <c r="AJ26" i="13" s="1"/>
  <c r="AM26" i="13"/>
  <c r="AO28" i="13"/>
  <c r="G3" i="29"/>
  <c r="G4" i="29"/>
  <c r="G5" i="29"/>
  <c r="G6" i="29"/>
  <c r="G7" i="29"/>
  <c r="G8" i="29"/>
  <c r="G9" i="29"/>
  <c r="G10" i="29"/>
  <c r="G11" i="29"/>
  <c r="G12" i="29"/>
  <c r="G13" i="29"/>
  <c r="G14" i="29"/>
  <c r="G15" i="29"/>
  <c r="G16" i="29"/>
  <c r="G17" i="29"/>
  <c r="G18" i="29"/>
  <c r="G19" i="29"/>
  <c r="G20" i="29"/>
  <c r="G21" i="29"/>
  <c r="G22" i="29"/>
  <c r="G23" i="29"/>
  <c r="G24" i="29"/>
  <c r="G25" i="29"/>
  <c r="G26" i="29"/>
  <c r="G27" i="29"/>
  <c r="G28" i="29"/>
  <c r="G29" i="29"/>
  <c r="G30" i="29"/>
  <c r="G31" i="29"/>
  <c r="G32" i="29"/>
  <c r="G33" i="29"/>
  <c r="G34" i="29"/>
  <c r="G35" i="29"/>
  <c r="G36" i="29"/>
  <c r="G37" i="29"/>
  <c r="G38" i="29"/>
  <c r="G39" i="29"/>
  <c r="G40" i="29"/>
  <c r="G41" i="29"/>
  <c r="G42" i="29"/>
  <c r="G43" i="29"/>
  <c r="G44" i="29"/>
  <c r="G45" i="29"/>
  <c r="G46" i="29"/>
  <c r="F47" i="29"/>
  <c r="G47" i="29"/>
  <c r="D11" i="24"/>
  <c r="E11" i="24"/>
  <c r="C15" i="24"/>
  <c r="D13" i="30"/>
  <c r="E13" i="30"/>
  <c r="F13" i="30"/>
  <c r="D10" i="27"/>
  <c r="E10" i="27"/>
  <c r="S13" i="18"/>
  <c r="V13" i="18"/>
  <c r="Y13" i="18"/>
  <c r="AC13" i="18"/>
  <c r="AF13" i="18"/>
  <c r="AI13" i="18"/>
  <c r="AL13" i="18"/>
  <c r="AL31" i="18"/>
  <c r="S40" i="18"/>
  <c r="V40" i="18"/>
  <c r="W40" i="18"/>
  <c r="X40" i="18"/>
  <c r="Y40" i="18"/>
  <c r="AC40" i="18"/>
  <c r="AF40" i="18"/>
  <c r="AG40" i="18"/>
  <c r="AL40" i="18"/>
  <c r="AL45" i="18"/>
  <c r="AL52" i="18"/>
  <c r="AL60" i="18"/>
  <c r="AL66" i="18"/>
  <c r="S68" i="18"/>
  <c r="V68" i="18"/>
  <c r="W68" i="18"/>
  <c r="X68" i="18"/>
  <c r="Y68" i="18"/>
  <c r="AC68" i="18"/>
  <c r="AF68" i="18"/>
  <c r="AG68" i="18"/>
  <c r="AH68" i="18"/>
  <c r="AI68" i="18"/>
  <c r="AL68" i="18"/>
  <c r="AL69" i="18"/>
  <c r="AL74" i="18"/>
  <c r="Y82" i="18"/>
  <c r="AI82" i="18"/>
  <c r="AL82" i="18"/>
  <c r="H40" i="23"/>
  <c r="AI20" i="15"/>
  <c r="BW16" i="15"/>
  <c r="CC16" i="15" s="1"/>
  <c r="AI13" i="15"/>
  <c r="AL12" i="15"/>
  <c r="BS38" i="15"/>
  <c r="BT38" i="15"/>
  <c r="BN37" i="15"/>
  <c r="BN61" i="15"/>
  <c r="BR55" i="15"/>
  <c r="BT55" i="15"/>
  <c r="BV55" i="15"/>
  <c r="BM39" i="15"/>
  <c r="BJ80" i="15"/>
  <c r="BL45" i="15"/>
  <c r="BN45" i="15" s="1"/>
  <c r="BR16" i="15"/>
  <c r="BQ20" i="15"/>
  <c r="BN29" i="15"/>
  <c r="BL44" i="15"/>
  <c r="BN44" i="15" s="1"/>
  <c r="BQ48" i="15"/>
  <c r="CA48" i="15"/>
  <c r="CB48" i="15" s="1"/>
  <c r="BL39" i="15"/>
  <c r="BN39" i="15" s="1"/>
  <c r="BT52" i="15"/>
  <c r="BD80" i="15"/>
  <c r="BH23" i="15"/>
  <c r="BJ23" i="15" s="1"/>
  <c r="BJ82" i="15"/>
  <c r="BB47" i="15"/>
  <c r="BD47" i="15"/>
  <c r="BK47" i="15"/>
  <c r="BH15" i="15"/>
  <c r="BJ15" i="15"/>
  <c r="BA55" i="15"/>
  <c r="AT65" i="15"/>
  <c r="AZ38" i="15"/>
  <c r="AZ45" i="15"/>
  <c r="AZ82" i="15"/>
  <c r="AR47" i="15"/>
  <c r="AK19" i="15"/>
  <c r="AE55" i="15"/>
  <c r="AF55" i="15" s="1"/>
  <c r="AE29" i="15"/>
  <c r="AM12" i="15"/>
  <c r="AN51" i="15"/>
  <c r="U44" i="15"/>
  <c r="O45" i="15"/>
  <c r="AM45" i="15"/>
  <c r="AO45" i="15" s="1"/>
  <c r="CC45" i="15"/>
  <c r="CE45" i="15" s="1"/>
  <c r="O27" i="15"/>
  <c r="AB19" i="15"/>
  <c r="AI25" i="15"/>
  <c r="AE30" i="15"/>
  <c r="V60" i="15"/>
  <c r="O31" i="15"/>
  <c r="V31" i="15"/>
  <c r="AI16" i="15"/>
  <c r="AO76" i="15"/>
  <c r="AI62" i="15"/>
  <c r="R27" i="15"/>
  <c r="U17" i="15"/>
  <c r="U82" i="15"/>
  <c r="AM13" i="15"/>
  <c r="AO13" i="15" s="1"/>
  <c r="AN80" i="15"/>
  <c r="M47" i="15"/>
  <c r="O47" i="15" s="1"/>
  <c r="O39" i="15"/>
  <c r="AG15" i="15"/>
  <c r="AI15" i="15" s="1"/>
  <c r="AM80" i="15"/>
  <c r="CC80" i="15"/>
  <c r="AO49" i="15"/>
  <c r="AL48" i="15"/>
  <c r="O44" i="15"/>
  <c r="AG38" i="15"/>
  <c r="S31" i="15"/>
  <c r="AJ19" i="15"/>
  <c r="AL19" i="15"/>
  <c r="AM17" i="15"/>
  <c r="V18" i="13"/>
  <c r="AA14" i="13"/>
  <c r="V25" i="13"/>
  <c r="V23" i="13"/>
  <c r="BZ46" i="15"/>
  <c r="U37" i="15"/>
  <c r="AB39" i="15"/>
  <c r="AJ39" i="15"/>
  <c r="AL39" i="15" s="1"/>
  <c r="AN36" i="15"/>
  <c r="CD36" i="15" s="1"/>
  <c r="BM31" i="15"/>
  <c r="U16" i="15"/>
  <c r="BZ12" i="15"/>
  <c r="BZ15" i="15" s="1"/>
  <c r="CB15" i="15" s="1"/>
  <c r="CB12" i="15"/>
  <c r="BZ16" i="15"/>
  <c r="AO87" i="15"/>
  <c r="CA24" i="15"/>
  <c r="BO31" i="15"/>
  <c r="BQ31" i="15" s="1"/>
  <c r="AE40" i="15"/>
  <c r="AM40" i="15"/>
  <c r="AO40" i="15" s="1"/>
  <c r="AL32" i="15"/>
  <c r="BQ33" i="15"/>
  <c r="AM22" i="15"/>
  <c r="BT57" i="15"/>
  <c r="S27" i="15"/>
  <c r="AM32" i="15"/>
  <c r="AO32" i="15" s="1"/>
  <c r="BN56" i="15"/>
  <c r="U35" i="15"/>
  <c r="AW31" i="15"/>
  <c r="AN16" i="15"/>
  <c r="U30" i="15"/>
  <c r="AK27" i="15"/>
  <c r="AT39" i="15"/>
  <c r="BR21" i="15"/>
  <c r="BT21" i="15"/>
  <c r="BX87" i="15"/>
  <c r="BY87" i="15" s="1"/>
  <c r="AB55" i="15"/>
  <c r="AL37" i="15"/>
  <c r="BQ62" i="15"/>
  <c r="U40" i="15"/>
  <c r="AG43" i="15"/>
  <c r="AI43" i="15"/>
  <c r="R43" i="15"/>
  <c r="BZ58" i="15"/>
  <c r="BZ60" i="15" s="1"/>
  <c r="CB60" i="15" s="1"/>
  <c r="AM28" i="15"/>
  <c r="AM16" i="15"/>
  <c r="AO16" i="15" s="1"/>
  <c r="BN25" i="15"/>
  <c r="BW25" i="15"/>
  <c r="BN17" i="15"/>
  <c r="BZ59" i="15"/>
  <c r="S47" i="15"/>
  <c r="U47" i="15" s="1"/>
  <c r="V47" i="15"/>
  <c r="CD70" i="15"/>
  <c r="BW56" i="15"/>
  <c r="BY56" i="15" s="1"/>
  <c r="O51" i="15"/>
  <c r="AE16" i="15"/>
  <c r="Y43" i="15"/>
  <c r="BO51" i="15"/>
  <c r="CC18" i="15"/>
  <c r="CE18" i="15" s="1"/>
  <c r="AO18" i="15"/>
  <c r="AI26" i="15"/>
  <c r="AM21" i="15"/>
  <c r="CC21" i="15"/>
  <c r="CE21" i="15"/>
  <c r="BO39" i="15"/>
  <c r="BQ39" i="15" s="1"/>
  <c r="BQ36" i="15"/>
  <c r="BW36" i="15"/>
  <c r="BW17" i="15"/>
  <c r="AD31" i="15"/>
  <c r="AH31" i="15"/>
  <c r="Y19" i="15"/>
  <c r="BP31" i="15"/>
  <c r="AY31" i="15"/>
  <c r="BS31" i="15" s="1"/>
  <c r="AZ28" i="15"/>
  <c r="BS28" i="15"/>
  <c r="BT28" i="15" s="1"/>
  <c r="AI24" i="15"/>
  <c r="AL13" i="15"/>
  <c r="AJ15" i="15"/>
  <c r="AL15" i="15" s="1"/>
  <c r="BN53" i="15"/>
  <c r="CC58" i="15"/>
  <c r="CE58" i="15"/>
  <c r="AM60" i="15"/>
  <c r="AO58" i="15"/>
  <c r="BQ64" i="15"/>
  <c r="BZ21" i="15"/>
  <c r="CB21" i="15" s="1"/>
  <c r="AO84" i="15"/>
  <c r="BZ36" i="15"/>
  <c r="CB36" i="15" s="1"/>
  <c r="BL23" i="15"/>
  <c r="BN23" i="15"/>
  <c r="AM20" i="15"/>
  <c r="BN24" i="15"/>
  <c r="CC57" i="15"/>
  <c r="CC60" i="15" s="1"/>
  <c r="CE60" i="15" s="1"/>
  <c r="CG60" i="15" s="1"/>
  <c r="CI57" i="15" s="1"/>
  <c r="CC29" i="15"/>
  <c r="AI12" i="15"/>
  <c r="BQ17" i="15"/>
  <c r="CA64" i="15"/>
  <c r="AO53" i="15"/>
  <c r="CC53" i="15"/>
  <c r="CE53" i="15" s="1"/>
  <c r="CB57" i="15"/>
  <c r="BR41" i="15"/>
  <c r="AM55" i="15"/>
  <c r="AO55" i="15"/>
  <c r="AQ55" i="15"/>
  <c r="BW53" i="15"/>
  <c r="BY53" i="15" s="1"/>
  <c r="AK39" i="15"/>
  <c r="CA37" i="15"/>
  <c r="CA39" i="15" s="1"/>
  <c r="BS40" i="15"/>
  <c r="CD40" i="15"/>
  <c r="AJ60" i="15"/>
  <c r="AL60" i="15" s="1"/>
  <c r="BN32" i="15"/>
  <c r="AI33" i="15"/>
  <c r="BR33" i="15"/>
  <c r="BT33" i="15"/>
  <c r="BW32" i="15"/>
  <c r="BY32" i="15" s="1"/>
  <c r="AL61" i="15"/>
  <c r="BZ63" i="15"/>
  <c r="BR32" i="15"/>
  <c r="BZ64" i="15"/>
  <c r="CB64" i="15" s="1"/>
  <c r="BT82" i="15"/>
  <c r="BU82" i="15" s="1"/>
  <c r="AO80" i="15"/>
  <c r="CD76" i="15"/>
  <c r="BY68" i="15"/>
  <c r="BQ69" i="15"/>
  <c r="BZ69" i="15"/>
  <c r="AL69" i="15"/>
  <c r="CB66" i="15"/>
  <c r="BW69" i="15"/>
  <c r="Y65" i="15"/>
  <c r="AL64" i="15"/>
  <c r="AI64" i="15"/>
  <c r="O65" i="15"/>
  <c r="AL63" i="15"/>
  <c r="AI63" i="15"/>
  <c r="AG65" i="15"/>
  <c r="AI65" i="15" s="1"/>
  <c r="BT61" i="15"/>
  <c r="CC61" i="15"/>
  <c r="AI56" i="15"/>
  <c r="AQ56" i="15" s="1"/>
  <c r="BW61" i="15"/>
  <c r="BY61" i="15"/>
  <c r="BZ61" i="15"/>
  <c r="AL56" i="15"/>
  <c r="CD28" i="15"/>
  <c r="BT32" i="15"/>
  <c r="AO21" i="15"/>
  <c r="BM27" i="15"/>
  <c r="BQ24" i="15"/>
  <c r="BZ24" i="15"/>
  <c r="BZ27" i="15" s="1"/>
  <c r="CB27" i="15" s="1"/>
  <c r="BR35" i="15"/>
  <c r="BT35" i="15"/>
  <c r="BZ32" i="15"/>
  <c r="CB32" i="15" s="1"/>
  <c r="AL20" i="15"/>
  <c r="CC22" i="15"/>
  <c r="BW21" i="15"/>
  <c r="AO20" i="15"/>
  <c r="BQ16" i="15"/>
  <c r="BO19" i="15"/>
  <c r="BT18" i="15"/>
  <c r="BY17" i="15"/>
  <c r="BS17" i="15"/>
  <c r="BT17" i="15" s="1"/>
  <c r="CD18" i="15"/>
  <c r="CB16" i="15"/>
  <c r="BX19" i="15"/>
  <c r="BN16" i="15"/>
  <c r="BO15" i="15"/>
  <c r="BQ15" i="15"/>
  <c r="BZ13" i="15"/>
  <c r="BR12" i="15"/>
  <c r="BR15" i="15" s="1"/>
  <c r="BT15" i="15" s="1"/>
  <c r="BT12" i="15"/>
  <c r="AX15" i="15"/>
  <c r="AZ15" i="15"/>
  <c r="BR13" i="15"/>
  <c r="BT13" i="15"/>
  <c r="BW13" i="15"/>
  <c r="BL15" i="15"/>
  <c r="BN15" i="15" s="1"/>
  <c r="BY21" i="15"/>
  <c r="CB13" i="15"/>
  <c r="AZ42" i="15"/>
  <c r="AX43" i="15"/>
  <c r="BR42" i="15"/>
  <c r="CC42" i="15"/>
  <c r="CE42" i="15"/>
  <c r="AW43" i="15"/>
  <c r="BQ40" i="15"/>
  <c r="BP43" i="15"/>
  <c r="BW42" i="15"/>
  <c r="BN42" i="15"/>
  <c r="AY43" i="15"/>
  <c r="AZ41" i="15"/>
  <c r="AT43" i="15"/>
  <c r="BO43" i="15"/>
  <c r="BQ43" i="15"/>
  <c r="CC41" i="15"/>
  <c r="BQ41" i="15"/>
  <c r="BQ42" i="15"/>
  <c r="BW41" i="15"/>
  <c r="CA43" i="15"/>
  <c r="BZ40" i="15"/>
  <c r="CB40" i="15" s="1"/>
  <c r="AY39" i="15"/>
  <c r="CC38" i="15"/>
  <c r="AE38" i="15"/>
  <c r="CC37" i="15"/>
  <c r="BP39" i="15"/>
  <c r="AZ37" i="15"/>
  <c r="BS37" i="15"/>
  <c r="BT37" i="15" s="1"/>
  <c r="BS39" i="15"/>
  <c r="BJ39" i="15"/>
  <c r="BW38" i="15"/>
  <c r="BN38" i="15"/>
  <c r="BQ30" i="15"/>
  <c r="CA31" i="15"/>
  <c r="BQ29" i="15"/>
  <c r="CB30" i="15"/>
  <c r="CC31" i="15"/>
  <c r="BW31" i="15"/>
  <c r="BY29" i="15"/>
  <c r="CB28" i="15"/>
  <c r="BX28" i="15"/>
  <c r="BX31" i="15" s="1"/>
  <c r="BY31" i="15" s="1"/>
  <c r="AM24" i="15"/>
  <c r="AO24" i="15"/>
  <c r="CA26" i="15"/>
  <c r="CA25" i="15"/>
  <c r="AN26" i="15"/>
  <c r="CD26" i="15" s="1"/>
  <c r="BY26" i="15"/>
  <c r="BY25" i="15"/>
  <c r="U27" i="15"/>
  <c r="AN25" i="15"/>
  <c r="CD25" i="15" s="1"/>
  <c r="BW27" i="15"/>
  <c r="Y27" i="15"/>
  <c r="AF27" i="15"/>
  <c r="BX27" i="15"/>
  <c r="BY27" i="15"/>
  <c r="BY24" i="15"/>
  <c r="AH27" i="15"/>
  <c r="BT42" i="15"/>
  <c r="AZ43" i="15"/>
  <c r="CA27" i="15"/>
  <c r="AN27" i="15"/>
  <c r="CC55" i="15"/>
  <c r="CE55" i="15"/>
  <c r="CG55" i="15" s="1"/>
  <c r="CI52" i="15" s="1"/>
  <c r="CB52" i="15"/>
  <c r="BZ53" i="15"/>
  <c r="CB53" i="15" s="1"/>
  <c r="BO55" i="15"/>
  <c r="BQ55" i="15"/>
  <c r="BL55" i="15"/>
  <c r="BN55" i="15" s="1"/>
  <c r="BW51" i="15"/>
  <c r="BT49" i="15"/>
  <c r="CD49" i="15"/>
  <c r="CE49" i="15" s="1"/>
  <c r="BN48" i="15"/>
  <c r="BX48" i="15" s="1"/>
  <c r="BN50" i="15"/>
  <c r="BX50" i="15"/>
  <c r="BY50" i="15"/>
  <c r="BM51" i="15"/>
  <c r="BN51" i="15"/>
  <c r="BZ45" i="15"/>
  <c r="CB45" i="15"/>
  <c r="BR44" i="15"/>
  <c r="BY48" i="15"/>
  <c r="BT44" i="15"/>
  <c r="CD41" i="15" l="1"/>
  <c r="CD43" i="15" s="1"/>
  <c r="BT41" i="15"/>
  <c r="CE41" i="15"/>
  <c r="BX39" i="15"/>
  <c r="AL24" i="15"/>
  <c r="AJ27" i="15"/>
  <c r="AL27" i="15" s="1"/>
  <c r="BR60" i="15"/>
  <c r="BT60" i="15" s="1"/>
  <c r="BV60" i="15" s="1"/>
  <c r="BT58" i="15"/>
  <c r="AN39" i="15"/>
  <c r="Y60" i="15"/>
  <c r="BS29" i="15"/>
  <c r="AZ29" i="15"/>
  <c r="BL43" i="15"/>
  <c r="BW40" i="15"/>
  <c r="BY28" i="15"/>
  <c r="BL19" i="15"/>
  <c r="BN19" i="15" s="1"/>
  <c r="AH39" i="15"/>
  <c r="AE51" i="15"/>
  <c r="BN27" i="15"/>
  <c r="BV27" i="15" s="1"/>
  <c r="BO47" i="15"/>
  <c r="BQ47" i="15" s="1"/>
  <c r="CD37" i="15"/>
  <c r="BQ28" i="15"/>
  <c r="BY16" i="15"/>
  <c r="BW35" i="15"/>
  <c r="BY35" i="15" s="1"/>
  <c r="BY36" i="15"/>
  <c r="CC32" i="15"/>
  <c r="BP19" i="15"/>
  <c r="BQ19" i="15" s="1"/>
  <c r="AO60" i="15"/>
  <c r="AQ60" i="15" s="1"/>
  <c r="AI57" i="15"/>
  <c r="CD24" i="15"/>
  <c r="CD27" i="15" s="1"/>
  <c r="BW20" i="15"/>
  <c r="AG23" i="15"/>
  <c r="AI23" i="15" s="1"/>
  <c r="AH19" i="15"/>
  <c r="AI19" i="15" s="1"/>
  <c r="O19" i="15"/>
  <c r="CB50" i="15"/>
  <c r="CC74" i="15"/>
  <c r="BT74" i="15"/>
  <c r="AM41" i="15"/>
  <c r="BR47" i="15"/>
  <c r="BT47" i="15" s="1"/>
  <c r="BT45" i="15"/>
  <c r="AB23" i="15"/>
  <c r="BP51" i="15"/>
  <c r="BQ51" i="15" s="1"/>
  <c r="BQ49" i="15"/>
  <c r="CA49" i="15" s="1"/>
  <c r="CA51" i="15" s="1"/>
  <c r="CB51" i="15" s="1"/>
  <c r="AZ66" i="15"/>
  <c r="BR66" i="15"/>
  <c r="AX69" i="15"/>
  <c r="BS80" i="15"/>
  <c r="CD80" i="15" s="1"/>
  <c r="CE80" i="15" s="1"/>
  <c r="AZ80" i="15"/>
  <c r="BI43" i="15"/>
  <c r="BJ41" i="15"/>
  <c r="Y39" i="15"/>
  <c r="AC35" i="15"/>
  <c r="AE35" i="15" s="1"/>
  <c r="AE32" i="15"/>
  <c r="BR67" i="15"/>
  <c r="AZ67" i="15"/>
  <c r="BZ43" i="15"/>
  <c r="CB43" i="15" s="1"/>
  <c r="BK80" i="15"/>
  <c r="CD78" i="15"/>
  <c r="BW15" i="15"/>
  <c r="BY15" i="15" s="1"/>
  <c r="AG60" i="15"/>
  <c r="AI60" i="15" s="1"/>
  <c r="CD61" i="15"/>
  <c r="AO61" i="15"/>
  <c r="U51" i="15"/>
  <c r="AC19" i="15"/>
  <c r="AE19" i="15" s="1"/>
  <c r="AE17" i="15"/>
  <c r="AX31" i="15"/>
  <c r="BX41" i="15"/>
  <c r="BM43" i="15"/>
  <c r="AM44" i="15"/>
  <c r="AC47" i="15"/>
  <c r="AE47" i="15" s="1"/>
  <c r="AF47" i="15" s="1"/>
  <c r="BZ44" i="15"/>
  <c r="BY13" i="15"/>
  <c r="CC13" i="15"/>
  <c r="CE13" i="15" s="1"/>
  <c r="AN19" i="15"/>
  <c r="CA69" i="15"/>
  <c r="BS43" i="15"/>
  <c r="AJ31" i="15"/>
  <c r="AG47" i="15"/>
  <c r="AI47" i="15" s="1"/>
  <c r="BL60" i="15"/>
  <c r="BN60" i="15" s="1"/>
  <c r="CA61" i="15"/>
  <c r="CB61" i="15" s="1"/>
  <c r="BW58" i="15"/>
  <c r="BY58" i="15" s="1"/>
  <c r="S15" i="15"/>
  <c r="U15" i="15" s="1"/>
  <c r="U12" i="15"/>
  <c r="BZ20" i="15"/>
  <c r="BO23" i="15"/>
  <c r="BQ23" i="15" s="1"/>
  <c r="BX30" i="15"/>
  <c r="BN30" i="15"/>
  <c r="AE43" i="15"/>
  <c r="AL51" i="15"/>
  <c r="AZ24" i="15"/>
  <c r="BR24" i="15"/>
  <c r="AX27" i="15"/>
  <c r="AZ27" i="15" s="1"/>
  <c r="AI35" i="15"/>
  <c r="AX39" i="15"/>
  <c r="AZ39" i="15" s="1"/>
  <c r="AZ36" i="15"/>
  <c r="AY90" i="15"/>
  <c r="BM90" i="15"/>
  <c r="BN90" i="15" s="1"/>
  <c r="AT90" i="15"/>
  <c r="CC46" i="15"/>
  <c r="CB24" i="15"/>
  <c r="BW45" i="15"/>
  <c r="BY45" i="15" s="1"/>
  <c r="CA65" i="15"/>
  <c r="AI80" i="15"/>
  <c r="BW80" i="15"/>
  <c r="AO38" i="15"/>
  <c r="BN40" i="15"/>
  <c r="CE57" i="15"/>
  <c r="BY30" i="15"/>
  <c r="CC48" i="15"/>
  <c r="BS51" i="15"/>
  <c r="BT51" i="15" s="1"/>
  <c r="BT48" i="15"/>
  <c r="CD48" i="15" s="1"/>
  <c r="CD51" i="15" s="1"/>
  <c r="BZ49" i="15"/>
  <c r="CB49" i="15" s="1"/>
  <c r="AM23" i="15"/>
  <c r="AO23" i="15" s="1"/>
  <c r="CC20" i="15"/>
  <c r="U41" i="15"/>
  <c r="U29" i="15"/>
  <c r="AI48" i="15"/>
  <c r="AG51" i="15"/>
  <c r="AI51" i="15" s="1"/>
  <c r="AC31" i="15"/>
  <c r="Y31" i="15"/>
  <c r="AG31" i="15"/>
  <c r="AI31" i="15" s="1"/>
  <c r="AN28" i="15"/>
  <c r="AO28" i="15" s="1"/>
  <c r="CB25" i="15"/>
  <c r="U19" i="15"/>
  <c r="AM19" i="15"/>
  <c r="O15" i="15"/>
  <c r="AZ30" i="15"/>
  <c r="BR30" i="15"/>
  <c r="BT39" i="15"/>
  <c r="AO74" i="15"/>
  <c r="AE24" i="15"/>
  <c r="AC27" i="15"/>
  <c r="AE27" i="15" s="1"/>
  <c r="AM33" i="15"/>
  <c r="AE33" i="15"/>
  <c r="AG39" i="15"/>
  <c r="BW37" i="15"/>
  <c r="BY37" i="15" s="1"/>
  <c r="AI37" i="15"/>
  <c r="AE12" i="15"/>
  <c r="AC15" i="15"/>
  <c r="AE15" i="15" s="1"/>
  <c r="AB89" i="15"/>
  <c r="AA92" i="15"/>
  <c r="AB92" i="15" s="1"/>
  <c r="BW44" i="15"/>
  <c r="BZ39" i="15"/>
  <c r="CB39" i="15" s="1"/>
  <c r="AT47" i="15"/>
  <c r="AN43" i="15"/>
  <c r="AM26" i="15"/>
  <c r="U26" i="15"/>
  <c r="BW52" i="15"/>
  <c r="AL26" i="15"/>
  <c r="CE28" i="15"/>
  <c r="BY12" i="15"/>
  <c r="BZ55" i="15"/>
  <c r="CB55" i="15" s="1"/>
  <c r="BL47" i="15"/>
  <c r="BN47" i="15" s="1"/>
  <c r="BV47" i="15" s="1"/>
  <c r="AM35" i="15"/>
  <c r="AO35" i="15" s="1"/>
  <c r="BZ19" i="15"/>
  <c r="CB19" i="15" s="1"/>
  <c r="BL31" i="15"/>
  <c r="BN31" i="15" s="1"/>
  <c r="CB58" i="15"/>
  <c r="AO12" i="15"/>
  <c r="AM15" i="15"/>
  <c r="AO15" i="15" s="1"/>
  <c r="CB37" i="15"/>
  <c r="AK31" i="15"/>
  <c r="T31" i="15"/>
  <c r="AN31" i="15" s="1"/>
  <c r="R31" i="15"/>
  <c r="U28" i="15"/>
  <c r="BZ17" i="15"/>
  <c r="AL17" i="15"/>
  <c r="CC14" i="15"/>
  <c r="AZ17" i="15"/>
  <c r="AX19" i="15"/>
  <c r="BQ38" i="15"/>
  <c r="AM36" i="15"/>
  <c r="U36" i="15"/>
  <c r="BQ56" i="15"/>
  <c r="BS78" i="15"/>
  <c r="BX38" i="15"/>
  <c r="BY38" i="15" s="1"/>
  <c r="BS16" i="15"/>
  <c r="AY19" i="15"/>
  <c r="BS19" i="15" s="1"/>
  <c r="AZ16" i="15"/>
  <c r="BW19" i="15"/>
  <c r="BY19" i="15" s="1"/>
  <c r="BQ25" i="15"/>
  <c r="AN41" i="15"/>
  <c r="AO42" i="15"/>
  <c r="BQ32" i="15"/>
  <c r="BY66" i="15"/>
  <c r="AM78" i="15"/>
  <c r="AO78" i="15" s="1"/>
  <c r="AE78" i="15"/>
  <c r="AZ23" i="15"/>
  <c r="AW15" i="15"/>
  <c r="BN41" i="15"/>
  <c r="U42" i="15"/>
  <c r="AM25" i="15"/>
  <c r="AX47" i="15"/>
  <c r="AZ47" i="15" s="1"/>
  <c r="BA47" i="15" s="1"/>
  <c r="AI78" i="15"/>
  <c r="AS92" i="15"/>
  <c r="BM89" i="15"/>
  <c r="BJ16" i="15"/>
  <c r="BH19" i="15"/>
  <c r="BJ19" i="15" s="1"/>
  <c r="S23" i="15"/>
  <c r="U23" i="15" s="1"/>
  <c r="U20" i="15"/>
  <c r="BJ26" i="15"/>
  <c r="BG60" i="15"/>
  <c r="BJ40" i="15"/>
  <c r="BH43" i="15"/>
  <c r="BY67" i="15"/>
  <c r="AL33" i="15"/>
  <c r="BZ33" i="15"/>
  <c r="AY69" i="15"/>
  <c r="BS67" i="15"/>
  <c r="AL78" i="15"/>
  <c r="BN78" i="15"/>
  <c r="CD89" i="15"/>
  <c r="AN92" i="15"/>
  <c r="BX49" i="15"/>
  <c r="BR62" i="15"/>
  <c r="BT62" i="15" s="1"/>
  <c r="AZ62" i="15"/>
  <c r="AX65" i="15"/>
  <c r="AZ65" i="15" s="1"/>
  <c r="BA65" i="15" s="1"/>
  <c r="BX78" i="15"/>
  <c r="BG31" i="15"/>
  <c r="BJ29" i="15"/>
  <c r="CD62" i="15"/>
  <c r="BN69" i="15"/>
  <c r="AJ43" i="15"/>
  <c r="AL43" i="15" s="1"/>
  <c r="BR40" i="15"/>
  <c r="AJ35" i="15"/>
  <c r="AL35" i="15" s="1"/>
  <c r="AD39" i="15"/>
  <c r="AE39" i="15" s="1"/>
  <c r="AL44" i="15"/>
  <c r="AJ47" i="15"/>
  <c r="AL47" i="15" s="1"/>
  <c r="BT78" i="15"/>
  <c r="Y89" i="15"/>
  <c r="AD89" i="15"/>
  <c r="AD92" i="15" s="1"/>
  <c r="AC23" i="15"/>
  <c r="AE23" i="15" s="1"/>
  <c r="BH35" i="15"/>
  <c r="BJ35" i="15" s="1"/>
  <c r="CB69" i="15"/>
  <c r="AZ40" i="15"/>
  <c r="BP65" i="15"/>
  <c r="AL62" i="15"/>
  <c r="AD65" i="15"/>
  <c r="AE65" i="15" s="1"/>
  <c r="AF65" i="15" s="1"/>
  <c r="AO52" i="15"/>
  <c r="AN17" i="15"/>
  <c r="CD17" i="15" s="1"/>
  <c r="BR20" i="15"/>
  <c r="AZ44" i="15"/>
  <c r="BW64" i="15"/>
  <c r="AL49" i="15"/>
  <c r="BR26" i="15"/>
  <c r="BT26" i="15" s="1"/>
  <c r="AZ26" i="15"/>
  <c r="BL35" i="15"/>
  <c r="BN35" i="15" s="1"/>
  <c r="AE37" i="15"/>
  <c r="CA78" i="15"/>
  <c r="T92" i="15"/>
  <c r="AT89" i="15"/>
  <c r="BP89" i="15"/>
  <c r="BP92" i="15" s="1"/>
  <c r="BJ32" i="15"/>
  <c r="BH47" i="15"/>
  <c r="BJ47" i="15" s="1"/>
  <c r="BJ45" i="15"/>
  <c r="CC70" i="15"/>
  <c r="CE70" i="15" s="1"/>
  <c r="CA80" i="15"/>
  <c r="BZ78" i="15"/>
  <c r="BG65" i="15"/>
  <c r="BD92" i="15"/>
  <c r="BQ52" i="15"/>
  <c r="AJ92" i="15"/>
  <c r="AL92" i="15" s="1"/>
  <c r="AM89" i="15"/>
  <c r="O92" i="15"/>
  <c r="BL92" i="15"/>
  <c r="AT92" i="15"/>
  <c r="AK65" i="15"/>
  <c r="AL65" i="15" s="1"/>
  <c r="BZ87" i="15"/>
  <c r="CB87" i="15" s="1"/>
  <c r="BX80" i="15"/>
  <c r="BY80" i="15" s="1"/>
  <c r="BW91" i="15"/>
  <c r="Y92" i="15"/>
  <c r="BZ89" i="15"/>
  <c r="CB89" i="15" s="1"/>
  <c r="BR91" i="15"/>
  <c r="BJ90" i="15"/>
  <c r="F7" i="24"/>
  <c r="F6" i="27"/>
  <c r="F11" i="27"/>
  <c r="AL83" i="18"/>
  <c r="D15" i="27" s="1"/>
  <c r="AI40" i="18"/>
  <c r="AN35" i="16"/>
  <c r="AN37" i="16" s="1"/>
  <c r="AN36" i="16"/>
  <c r="AM13" i="17"/>
  <c r="F10" i="24"/>
  <c r="F9" i="27"/>
  <c r="F9" i="24"/>
  <c r="BZ91" i="15"/>
  <c r="BO92" i="15"/>
  <c r="BW90" i="15"/>
  <c r="BY90" i="15" s="1"/>
  <c r="BH92" i="15"/>
  <c r="BI92" i="15"/>
  <c r="BJ92" i="15"/>
  <c r="BG89" i="15"/>
  <c r="BF92" i="15"/>
  <c r="BG92" i="15" s="1"/>
  <c r="BQ89" i="15"/>
  <c r="BJ89" i="15"/>
  <c r="BR90" i="15"/>
  <c r="CC91" i="15"/>
  <c r="BN89" i="15"/>
  <c r="AZ89" i="15"/>
  <c r="BR89" i="15"/>
  <c r="BZ90" i="15"/>
  <c r="AG92" i="15"/>
  <c r="AI92" i="15" s="1"/>
  <c r="AM90" i="15"/>
  <c r="AC92" i="15"/>
  <c r="AI90" i="15"/>
  <c r="AO89" i="15"/>
  <c r="S92" i="15"/>
  <c r="U92" i="15" s="1"/>
  <c r="U89" i="15"/>
  <c r="BW89" i="15"/>
  <c r="CD87" i="15"/>
  <c r="CE87" i="15" s="1"/>
  <c r="BN80" i="15"/>
  <c r="CB80" i="15"/>
  <c r="BQ80" i="15"/>
  <c r="BY78" i="15"/>
  <c r="CB78" i="15"/>
  <c r="BQ78" i="15"/>
  <c r="CE76" i="15"/>
  <c r="BT76" i="15"/>
  <c r="CE74" i="15"/>
  <c r="BT70" i="15"/>
  <c r="CB68" i="15"/>
  <c r="BY69" i="15"/>
  <c r="CD64" i="15"/>
  <c r="BO65" i="15"/>
  <c r="BN64" i="15"/>
  <c r="BD65" i="15"/>
  <c r="BI65" i="15"/>
  <c r="BJ65" i="15" s="1"/>
  <c r="BK65" i="15" s="1"/>
  <c r="BN63" i="15"/>
  <c r="BY63" i="15"/>
  <c r="BJ63" i="15"/>
  <c r="BR63" i="15"/>
  <c r="CC63" i="15" s="1"/>
  <c r="BS63" i="15"/>
  <c r="CD63" i="15" s="1"/>
  <c r="BT64" i="15"/>
  <c r="CC64" i="15"/>
  <c r="BQ65" i="15"/>
  <c r="BL65" i="15"/>
  <c r="BW62" i="15"/>
  <c r="BY62" i="15" s="1"/>
  <c r="AO64" i="15"/>
  <c r="AM65" i="15"/>
  <c r="AO65" i="15" s="1"/>
  <c r="AQ65" i="15" s="1"/>
  <c r="AO63" i="15"/>
  <c r="AO62" i="15"/>
  <c r="BX64" i="15"/>
  <c r="BX65" i="15" s="1"/>
  <c r="BZ62" i="15"/>
  <c r="BM65" i="15"/>
  <c r="AZ56" i="15"/>
  <c r="BZ56" i="15"/>
  <c r="BT56" i="15"/>
  <c r="CC56" i="15"/>
  <c r="CE56" i="15" s="1"/>
  <c r="AO56" i="15"/>
  <c r="CB56" i="15"/>
  <c r="CE61" i="15"/>
  <c r="AO25" i="15" l="1"/>
  <c r="CC25" i="15"/>
  <c r="CE25" i="15" s="1"/>
  <c r="AZ31" i="15"/>
  <c r="BR31" i="15"/>
  <c r="BT31" i="15" s="1"/>
  <c r="BW60" i="15"/>
  <c r="BY60" i="15" s="1"/>
  <c r="BR43" i="15"/>
  <c r="BT43" i="15" s="1"/>
  <c r="BT40" i="15"/>
  <c r="CC40" i="15"/>
  <c r="CD67" i="15"/>
  <c r="CD69" i="15" s="1"/>
  <c r="BS69" i="15"/>
  <c r="BY52" i="15"/>
  <c r="BW55" i="15"/>
  <c r="BY55" i="15" s="1"/>
  <c r="AE31" i="15"/>
  <c r="AM31" i="15"/>
  <c r="AO31" i="15" s="1"/>
  <c r="BX43" i="15"/>
  <c r="BY41" i="15"/>
  <c r="CB44" i="15"/>
  <c r="BZ47" i="15"/>
  <c r="CB47" i="15" s="1"/>
  <c r="BY20" i="15"/>
  <c r="BW23" i="15"/>
  <c r="BY23" i="15" s="1"/>
  <c r="BT16" i="15"/>
  <c r="CD16" i="15"/>
  <c r="AO26" i="15"/>
  <c r="CC26" i="15"/>
  <c r="CE26" i="15" s="1"/>
  <c r="CC33" i="15"/>
  <c r="CE33" i="15" s="1"/>
  <c r="AO33" i="15"/>
  <c r="AZ19" i="15"/>
  <c r="BR19" i="15"/>
  <c r="BT19" i="15" s="1"/>
  <c r="BV19" i="15" s="1"/>
  <c r="AZ90" i="15"/>
  <c r="BS90" i="15"/>
  <c r="CC78" i="15"/>
  <c r="CE78" i="15" s="1"/>
  <c r="CI78" i="15" s="1"/>
  <c r="BX51" i="15"/>
  <c r="BY51" i="15" s="1"/>
  <c r="BY49" i="15"/>
  <c r="AY92" i="15"/>
  <c r="AZ92" i="15" s="1"/>
  <c r="CC51" i="15"/>
  <c r="CE51" i="15" s="1"/>
  <c r="CE48" i="15"/>
  <c r="CE32" i="15"/>
  <c r="CC35" i="15"/>
  <c r="CE35" i="15" s="1"/>
  <c r="CD29" i="15"/>
  <c r="BT29" i="15"/>
  <c r="CB33" i="15"/>
  <c r="BZ35" i="15"/>
  <c r="CB35" i="15" s="1"/>
  <c r="AM27" i="15"/>
  <c r="AO27" i="15" s="1"/>
  <c r="AO19" i="15"/>
  <c r="AQ19" i="15" s="1"/>
  <c r="AQ96" i="15" s="1"/>
  <c r="AO17" i="15"/>
  <c r="CC62" i="15"/>
  <c r="CE62" i="15" s="1"/>
  <c r="U31" i="15"/>
  <c r="CE64" i="15"/>
  <c r="BJ43" i="15"/>
  <c r="BM92" i="15"/>
  <c r="BN92" i="15" s="1"/>
  <c r="CC17" i="15"/>
  <c r="CB17" i="15"/>
  <c r="AL31" i="15"/>
  <c r="BT67" i="15"/>
  <c r="CC67" i="15"/>
  <c r="CE67" i="15" s="1"/>
  <c r="AZ69" i="15"/>
  <c r="BA69" i="15" s="1"/>
  <c r="AO41" i="15"/>
  <c r="AM43" i="15"/>
  <c r="AO43" i="15" s="1"/>
  <c r="CC15" i="15"/>
  <c r="CE15" i="15" s="1"/>
  <c r="AE92" i="15"/>
  <c r="AE89" i="15"/>
  <c r="AI39" i="15"/>
  <c r="CE20" i="15"/>
  <c r="CC23" i="15"/>
  <c r="CE23" i="15" s="1"/>
  <c r="BZ23" i="15"/>
  <c r="CB23" i="15" s="1"/>
  <c r="CB20" i="15"/>
  <c r="AM47" i="15"/>
  <c r="AO47" i="15" s="1"/>
  <c r="AO44" i="15"/>
  <c r="CC44" i="15"/>
  <c r="BR69" i="15"/>
  <c r="BT69" i="15" s="1"/>
  <c r="BV69" i="15" s="1"/>
  <c r="BT66" i="15"/>
  <c r="CC66" i="15"/>
  <c r="BW43" i="15"/>
  <c r="BY40" i="15"/>
  <c r="CD65" i="15"/>
  <c r="BT80" i="15"/>
  <c r="BQ92" i="15"/>
  <c r="BT20" i="15"/>
  <c r="BR23" i="15"/>
  <c r="BT23" i="15" s="1"/>
  <c r="CC36" i="15"/>
  <c r="AO36" i="15"/>
  <c r="AM39" i="15"/>
  <c r="AO39" i="15" s="1"/>
  <c r="BW39" i="15"/>
  <c r="BY39" i="15" s="1"/>
  <c r="BW47" i="15"/>
  <c r="BY47" i="15" s="1"/>
  <c r="BY44" i="15"/>
  <c r="BT30" i="15"/>
  <c r="CC30" i="15"/>
  <c r="CE30" i="15" s="1"/>
  <c r="BR27" i="15"/>
  <c r="BT27" i="15" s="1"/>
  <c r="CC24" i="15"/>
  <c r="BT24" i="15"/>
  <c r="CD39" i="15"/>
  <c r="CE37" i="15"/>
  <c r="BN43" i="15"/>
  <c r="CC90" i="15"/>
  <c r="BT89" i="15"/>
  <c r="BR92" i="15"/>
  <c r="CC89" i="15"/>
  <c r="CC92" i="15" s="1"/>
  <c r="BZ92" i="15"/>
  <c r="CB92" i="15" s="1"/>
  <c r="CB90" i="15"/>
  <c r="AO90" i="15"/>
  <c r="AM92" i="15"/>
  <c r="AO92" i="15" s="1"/>
  <c r="BW92" i="15"/>
  <c r="BY92" i="15" s="1"/>
  <c r="BY89" i="15"/>
  <c r="BR65" i="15"/>
  <c r="CE63" i="15"/>
  <c r="BS65" i="15"/>
  <c r="BT63" i="15"/>
  <c r="CC65" i="15"/>
  <c r="CE65" i="15" s="1"/>
  <c r="CG65" i="15" s="1"/>
  <c r="BN65" i="15"/>
  <c r="BW65" i="15"/>
  <c r="BY65" i="15" s="1"/>
  <c r="CB62" i="15"/>
  <c r="BZ65" i="15"/>
  <c r="CB65" i="15" s="1"/>
  <c r="BY64" i="15"/>
  <c r="CE17" i="15" l="1"/>
  <c r="CC19" i="15"/>
  <c r="CE19" i="15" s="1"/>
  <c r="CG19" i="15" s="1"/>
  <c r="CI16" i="15" s="1"/>
  <c r="CD90" i="15"/>
  <c r="CD92" i="15" s="1"/>
  <c r="BS92" i="15"/>
  <c r="BT92" i="15" s="1"/>
  <c r="CE92" i="15"/>
  <c r="CC27" i="15"/>
  <c r="CE27" i="15" s="1"/>
  <c r="CE24" i="15"/>
  <c r="BY43" i="15"/>
  <c r="CD19" i="15"/>
  <c r="CE16" i="15"/>
  <c r="CC39" i="15"/>
  <c r="CE39" i="15" s="1"/>
  <c r="CE36" i="15"/>
  <c r="CE66" i="15"/>
  <c r="CC69" i="15"/>
  <c r="CE69" i="15" s="1"/>
  <c r="CG69" i="15" s="1"/>
  <c r="CI66" i="15" s="1"/>
  <c r="CE44" i="15"/>
  <c r="CC47" i="15"/>
  <c r="CE47" i="15" s="1"/>
  <c r="CG47" i="15" s="1"/>
  <c r="CI44" i="15" s="1"/>
  <c r="BT90" i="15"/>
  <c r="CE29" i="15"/>
  <c r="CD31" i="15"/>
  <c r="CE31" i="15" s="1"/>
  <c r="CC43" i="15"/>
  <c r="CE43" i="15" s="1"/>
  <c r="CE40" i="15"/>
  <c r="CE89" i="15"/>
  <c r="BT65" i="15"/>
  <c r="BV65" i="15" s="1"/>
  <c r="CG95" i="15"/>
  <c r="CG96" i="15"/>
  <c r="CI62" i="15"/>
  <c r="CI93" i="15" s="1"/>
  <c r="F7" i="27" s="1"/>
  <c r="F10" i="27" s="1"/>
  <c r="CE90" i="15" l="1"/>
  <c r="CG97" i="15"/>
  <c r="F8" i="24"/>
  <c r="F11" i="24" s="1"/>
  <c r="F12" i="24" s="1"/>
  <c r="AP31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MELIDA EMILCE SANTANA</author>
  </authors>
  <commentList>
    <comment ref="C41" authorId="0" shapeId="0" xr:uid="{00000000-0006-0000-0000-000001000000}">
      <text>
        <r>
          <rPr>
            <b/>
            <sz val="9"/>
            <color indexed="8"/>
            <rFont val="Tahoma"/>
            <family val="2"/>
          </rPr>
          <t>MELIDA EMILCE SANTANA:</t>
        </r>
        <r>
          <rPr>
            <sz val="9"/>
            <color indexed="8"/>
            <rFont val="Tahoma"/>
            <family val="2"/>
          </rPr>
          <t xml:space="preserve">
</t>
        </r>
        <r>
          <rPr>
            <sz val="9"/>
            <color indexed="8"/>
            <rFont val="Tahoma"/>
            <family val="2"/>
          </rPr>
          <t xml:space="preserve">No. De toneladas de CO2 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FREDY CORREDOR</author>
  </authors>
  <commentList>
    <comment ref="CE51" authorId="0" shapeId="0" xr:uid="{00000000-0006-0000-0700-000001000000}">
      <text>
        <r>
          <rPr>
            <b/>
            <sz val="10"/>
            <color indexed="8"/>
            <rFont val="Tahoma"/>
            <family val="2"/>
          </rPr>
          <t>FREDY CORREDOR:</t>
        </r>
        <r>
          <rPr>
            <sz val="10"/>
            <color indexed="8"/>
            <rFont val="Tahoma"/>
            <family val="2"/>
          </rPr>
          <t xml:space="preserve">
</t>
        </r>
        <r>
          <rPr>
            <sz val="10"/>
            <color indexed="8"/>
            <rFont val="Tahoma"/>
            <family val="2"/>
          </rPr>
          <t>NO HAY MAMOGRAFIAS POSITIVAS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MELIDA EMILCE SANTANA</author>
  </authors>
  <commentList>
    <comment ref="C40" authorId="0" shapeId="0" xr:uid="{00000000-0006-0000-0800-000001000000}">
      <text>
        <r>
          <rPr>
            <b/>
            <sz val="9"/>
            <color indexed="8"/>
            <rFont val="Tahoma"/>
            <family val="2"/>
          </rPr>
          <t>MELIDA EMILCE SANTANA:</t>
        </r>
        <r>
          <rPr>
            <sz val="9"/>
            <color indexed="8"/>
            <rFont val="Tahoma"/>
            <family val="2"/>
          </rPr>
          <t xml:space="preserve">
</t>
        </r>
        <r>
          <rPr>
            <sz val="9"/>
            <color indexed="8"/>
            <rFont val="Tahoma"/>
            <family val="2"/>
          </rPr>
          <t xml:space="preserve">No. De toneladas de CO2 
</t>
        </r>
      </text>
    </comment>
    <comment ref="F40" authorId="0" shapeId="0" xr:uid="{00000000-0006-0000-0800-000002000000}">
      <text>
        <r>
          <rPr>
            <b/>
            <sz val="9"/>
            <color indexed="8"/>
            <rFont val="Tahoma"/>
            <family val="2"/>
          </rPr>
          <t>MELIDA EMILCE SANTANA:</t>
        </r>
        <r>
          <rPr>
            <sz val="9"/>
            <color indexed="8"/>
            <rFont val="Tahoma"/>
            <family val="2"/>
          </rPr>
          <t xml:space="preserve">
</t>
        </r>
        <r>
          <rPr>
            <sz val="9"/>
            <color indexed="8"/>
            <rFont val="Tahoma"/>
            <family val="2"/>
          </rPr>
          <t>93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MELIDA EMILCE SANTANA</author>
  </authors>
  <commentList>
    <comment ref="F9" authorId="0" shapeId="0" xr:uid="{00000000-0006-0000-0900-000001000000}">
      <text>
        <r>
          <rPr>
            <b/>
            <sz val="9"/>
            <color indexed="8"/>
            <rFont val="Tahoma"/>
            <family val="2"/>
          </rPr>
          <t>MELIDA EMILCE SANTANA:</t>
        </r>
        <r>
          <rPr>
            <sz val="9"/>
            <color indexed="8"/>
            <rFont val="Tahoma"/>
            <family val="2"/>
          </rPr>
          <t xml:space="preserve">
</t>
        </r>
        <r>
          <rPr>
            <sz val="9"/>
            <color indexed="8"/>
            <rFont val="Tahoma"/>
            <family val="2"/>
          </rPr>
          <t xml:space="preserve">No. De toneladas de CO2 
</t>
        </r>
      </text>
    </comment>
    <comment ref="I9" authorId="0" shapeId="0" xr:uid="{00000000-0006-0000-0900-000002000000}">
      <text>
        <r>
          <rPr>
            <b/>
            <sz val="9"/>
            <color indexed="8"/>
            <rFont val="Tahoma"/>
            <family val="2"/>
          </rPr>
          <t>MELIDA EMILCE SANTANA:</t>
        </r>
        <r>
          <rPr>
            <sz val="9"/>
            <color indexed="8"/>
            <rFont val="Tahoma"/>
            <family val="2"/>
          </rPr>
          <t xml:space="preserve">
</t>
        </r>
        <r>
          <rPr>
            <sz val="9"/>
            <color indexed="8"/>
            <rFont val="Tahoma"/>
            <family val="2"/>
          </rPr>
          <t>93</t>
        </r>
      </text>
    </comment>
  </commentList>
</comments>
</file>

<file path=xl/sharedStrings.xml><?xml version="1.0" encoding="utf-8"?>
<sst xmlns="http://schemas.openxmlformats.org/spreadsheetml/2006/main" count="1957" uniqueCount="747">
  <si>
    <t>Nº Meta</t>
  </si>
  <si>
    <t>Meta de producto anual</t>
  </si>
  <si>
    <t>Indicador de producto</t>
  </si>
  <si>
    <t>Valor esperado Año 2022</t>
  </si>
  <si>
    <t xml:space="preserve">Peso Porcentual </t>
  </si>
  <si>
    <t>Nombre del indicador</t>
  </si>
  <si>
    <t>Descripción de la fórmula</t>
  </si>
  <si>
    <t>Unidad de medida</t>
  </si>
  <si>
    <t>Linea de base Año 2021</t>
  </si>
  <si>
    <t>Valor</t>
  </si>
  <si>
    <t>Año</t>
  </si>
  <si>
    <t xml:space="preserve">Mantener la certificacion de habilitacion de la ESE Hospital  San Antonio de Sesquile </t>
  </si>
  <si>
    <t xml:space="preserve">Cumplimiento certificacion de habilitacion </t>
  </si>
  <si>
    <t>Numero de condiciones  de habilitacion cumplidas / Numero Total condiciones de habilitacion *100</t>
  </si>
  <si>
    <t xml:space="preserve">Porcentaje </t>
  </si>
  <si>
    <t>2/3
67%</t>
  </si>
  <si>
    <t xml:space="preserve">Lograr el  cumplimento del 100 % del  Plan de Habilitacióndel Puesto de Salud de Gachancipa </t>
  </si>
  <si>
    <t>% cumplimiento del plan de habilitación</t>
  </si>
  <si>
    <t># actividades ejecutadas/# actividades programadas X100</t>
  </si>
  <si>
    <t>Porcentaje</t>
  </si>
  <si>
    <t>59/66
89%</t>
  </si>
  <si>
    <t xml:space="preserve">Implementar  en un 90%  el  programa de auditoría para el mejoramiento de la calidad. </t>
  </si>
  <si>
    <t xml:space="preserve">Efectividad en la auditoria para el mejoramiento continuo de la calidad de la atencion en salud </t>
  </si>
  <si>
    <t xml:space="preserve">Relacion del numero de  acciones de mejora  ejecutadas derivadas  de las auditorias realizadas/ Numero de acciones de mejoramiento progrmadas para la vigencia  derivadas de los planes dde mejora del componente de  auditoria  registradas en  el PAMEC </t>
  </si>
  <si>
    <t>9/10
90%</t>
  </si>
  <si>
    <t>Implementar en un 70%  el Plan de Mejoramiento de la Calidad- MOCA de la ESE, con base en los indicadores de la Resolución 256 de 2016, estableciendo un tablero de control de calidad.</t>
  </si>
  <si>
    <t>% de cumplimiento del plan</t>
  </si>
  <si>
    <t># actividades ejecutadas/# actividades programadas +100</t>
  </si>
  <si>
    <t>22/22
100%</t>
  </si>
  <si>
    <t>Aumentar  en 1,2 puntos    la autoevaluación de acreditación, respecto a la vigencia anterior.</t>
  </si>
  <si>
    <t>Promedio calificación autoevaluación</t>
  </si>
  <si>
    <t>Promedio de calificación de autoevaluación  en la vigencia/promedio de calificación de la autoevaluación de la vigencia anterior</t>
  </si>
  <si>
    <t>Número</t>
  </si>
  <si>
    <t xml:space="preserve">Cumplir con  el  85% del plan de mejoramiento del sistema unico de Acreditacion </t>
  </si>
  <si>
    <t xml:space="preserve">Porcentaje de cumplimiento del plan de mejoramiento del ssitema unico de acreditacion </t>
  </si>
  <si>
    <t>Numero de actividades ejecutadas/ Numero total de acciones de mejora programadas *100</t>
  </si>
  <si>
    <t>30/33
91%</t>
  </si>
  <si>
    <t>Implementar en un 90% el programa de seguridad del paciente.</t>
  </si>
  <si>
    <t>Porcentaje implementacion programa seguridad paciente.</t>
  </si>
  <si>
    <t>No. Actividades del plan de acción de SP cumplidas/No. De actividades propuestas.</t>
  </si>
  <si>
    <t>Procentaje</t>
  </si>
  <si>
    <t>64/68
94%</t>
  </si>
  <si>
    <t>Ejecutar   en un 50 % del plan de trabajo definido en forma conjunta por las diferentes instituciones prestadoras de servicios de salud públicas que conforman la Región en Salud a la que pertenecen de acuerdo a la Reorganización de la Red de acuerdo con la Hoja de Ruta establecida por la Secretaria de Salud.</t>
  </si>
  <si>
    <t>% de ejecución</t>
  </si>
  <si>
    <t xml:space="preserve">Implementar el portafolio de servicios de acuerdo con la tipología definida en la Reorganización de la Red teniendo en cuenta el trabajo articulado de la Región en salud y la sostenibilidad financiera de los servicios en el tiempo. </t>
  </si>
  <si>
    <t>% de implementación</t>
  </si>
  <si>
    <t># actividades ejecutadas/# actividades programadas *100</t>
  </si>
  <si>
    <t>Aumentar en 5 % del tamizaje 
en salud oral a través de la 
consulta de primera vez por 
momento de curso de vida</t>
  </si>
  <si>
    <t>% población con  tamizaje salud oral</t>
  </si>
  <si>
    <t>Número de tramizajes  de primera vez realizadas por  curso vida / Número total de población a cargo de la ESE  entre 0 a 69 años</t>
  </si>
  <si>
    <t>1141/3194
36%</t>
  </si>
  <si>
    <t>Aumentar en  5 % los tratamiento terminados en pacientes con tamizaje durante la vigencia.</t>
  </si>
  <si>
    <t>% de pacientes con tratamiento terminado.</t>
  </si>
  <si>
    <t># pacientes con tratamiento terminado/ # pacientes con dx de caries tamizados durante la vigencia *100</t>
  </si>
  <si>
    <t>317/1324
24%</t>
  </si>
  <si>
    <t>Incrementar en 2 %  el tamizaje para diabetes de la población mayor de 19 a 69 años con  sitio de atención ESE  Hospital San Antonio de Sesquile</t>
  </si>
  <si>
    <t>% de población con tamizaje para diabetes.</t>
  </si>
  <si>
    <t>Número de población nueva de 19 a 69 años con tamizaje para diabetes / Número total de población de 19 a 69 años  a cargo de la ESE * 100.</t>
  </si>
  <si>
    <t>110/2151
5,1%</t>
  </si>
  <si>
    <t>Incrementar en 2 % la canalización  de la población, mayor de 19 a 69 años con riesgo de diabetes, con sitio de atención ESE  Hospital San Antonio de Sesquile</t>
  </si>
  <si>
    <t xml:space="preserve">% de población canalizada con riesgo de diabetes. </t>
  </si>
  <si>
    <t>Número de población nueva canalizada al programa de diabetes / Número total de población de 19 a 69 con tamizaje para diabetes con sitio de atención ESE *100</t>
  </si>
  <si>
    <t>10/45
22%</t>
  </si>
  <si>
    <t>Incrementar  en un 5% el numero de pacientes controlados  con  diagnostico  de  diabetes mellitus.</t>
  </si>
  <si>
    <t>Proporción de pacientes diabéticos controlados</t>
  </si>
  <si>
    <t>Número de pacientes con diagnóstico de Diabetes Mellitus con hemoglobina glicosilada menor a 7% en los últimos seis meses / Número total de pacientes con diagnóstico de Diabetes Mellitus en el programa* 100</t>
  </si>
  <si>
    <t>0/154
0%</t>
  </si>
  <si>
    <t>Aumentar  en 2 %  el tamizaje para hipertensión de la población mayor de 19 a 69  años con  sitio de atención ESE  Hospital San Antonio de sesquile</t>
  </si>
  <si>
    <t>% de población con tamizaje para hipertensión.</t>
  </si>
  <si>
    <t>Número de población nueva mayor de 19 años con tamizaje para HTA / Número total de población de 19 a 69 años a cargo de la ESE * 100.</t>
  </si>
  <si>
    <t>Mantener en 19 %    la  canalización   de la población, mayor de 19 a 69 años con riesgo de HTA, con sitio de atención ESE Hospital San Antonio de Sesquile</t>
  </si>
  <si>
    <t xml:space="preserve">% de población canalizada con riesgo de hipertension arterial  </t>
  </si>
  <si>
    <t>Número de población nueva canalizada al programa de hipertension / Número total de población con tamizaje para hipertension con sitio de atención ESE *100</t>
  </si>
  <si>
    <t>5/7
71%</t>
  </si>
  <si>
    <t xml:space="preserve">Mantener en un 70%  el número  pacientes diagnosticados con hipertensión arterial contralada </t>
  </si>
  <si>
    <t>Proporción de pacientes hipertensos controlados</t>
  </si>
  <si>
    <t>Número de pacientes con diagnóstico de hipertensión con cifras tensionales menor a 140/90 en los últimos seis meses / Número total de pacientes con diagnóstico de hipertensión que pertenecen al programa* 100</t>
  </si>
  <si>
    <t>480/596
81%</t>
  </si>
  <si>
    <t>Mantener  a 70%  el tamizaje de cáncer de mama  de las mujeres entre 50 - 69 años,  acorde a la guía de detección temprana de cáncer de seno se les debe prácticar el tamizaje.</t>
  </si>
  <si>
    <t xml:space="preserve"> Porcentaje de mujeres con tamizaje para cáncer de mama.</t>
  </si>
  <si>
    <t>Número de mujeres a las que se les realizó tamizaje de cáncer de mama / Número total de mujeres a cargo de la ESE * 100.</t>
  </si>
  <si>
    <t>169/481
35%</t>
  </si>
  <si>
    <t>Realizar el 100% de  seguimiento a los resultados positivos de mamografías tomadas a mujeres entre 50 - 69 años.</t>
  </si>
  <si>
    <t xml:space="preserve"> % de seguimientos realizados a resultados positivos de mamografía.</t>
  </si>
  <si>
    <t># de resultados positivos de mamografia con seguimiento/ # total de resultados de mamografía del periodo.</t>
  </si>
  <si>
    <t>25/25
100%</t>
  </si>
  <si>
    <t xml:space="preserve">Aumentar a 70%  el tamizaje  de cáncer  cuello uterino  de las mujeres mayores de 25 años, con sitio de atención en la ESE. </t>
  </si>
  <si>
    <t>Porcentaje de mujeres con tamizaje de cuello uterino.</t>
  </si>
  <si>
    <t>Número de mujeres a las que se les realizó tamizaje de cancer  de cuello uterino / Número total de mujeres con sitio de atención en la ESE * 100.</t>
  </si>
  <si>
    <t>294/1038
28%</t>
  </si>
  <si>
    <t xml:space="preserve">Realizar el 100% de  seguimiento a los resultados positivos de citologia cervicouterina </t>
  </si>
  <si>
    <t xml:space="preserve"> % de seguimientos realizados a mujerres con resultados positivos de citologia  ceervicouterina </t>
  </si>
  <si>
    <t># de resultados positivos de citologia cervicouterina  con seguimiento/ # total de resultados de citologia cervicouterina  en el periodo.</t>
  </si>
  <si>
    <t>5/5
100%</t>
  </si>
  <si>
    <t>Aumentar  a 70   % el  tamizaje para  detección temprana de cáncer de próstata  con  antígeno prostático, en hombres mayores de 50 años.</t>
  </si>
  <si>
    <t>Examenes de antígeno prostático.</t>
  </si>
  <si>
    <t>No. Examenes de antígeno prostático ordenados/Total de hombres mayores de 50 años a cargo de la IPS</t>
  </si>
  <si>
    <t>281/606
46%</t>
  </si>
  <si>
    <t>Realizar el 100% de  seguimiento a los resultados positivos  de antigeno prostático tomado a hombres mayores de 50 años.</t>
  </si>
  <si>
    <t>% de seguimientos realizados a resultados positivos de antígeno prostático.</t>
  </si>
  <si>
    <t># de resultados positivos de  PSA con seguimiento/ # total de resultados de PSA del periodo</t>
  </si>
  <si>
    <t>41/41
100%</t>
  </si>
  <si>
    <t xml:space="preserve">Lograr en 85 %  de la captacion temprana de gestantes antes de la semana 12 de gestacion </t>
  </si>
  <si>
    <t xml:space="preserve">Porporcion de gestantes captadas antes de la semana 12  de gestacion </t>
  </si>
  <si>
    <t xml:space="preserve">Numero de mujeres gestantes a quienes se les realizo por lo menos una valoracion medica y se inscribieron en el programa de control prenatal de la ESE, a mas tardar en la semana de gestancion en la vigencia  objeto de evaluacion/ Total de mujeres gestantes  identificadas en la vigencia objeto de evaluacion </t>
  </si>
  <si>
    <t>94/142
66%</t>
  </si>
  <si>
    <t>Mantener en 80% la Proporción de gestantes con mínimo cuatro controles prenatales ( mínimo 1 en cada trimestre).</t>
  </si>
  <si>
    <t>Proporción de mujeres con mas de 4 controles prenatales</t>
  </si>
  <si>
    <t># gestantes con  4 o más controles/# total gestantes*100.</t>
  </si>
  <si>
    <t>142/208
68%</t>
  </si>
  <si>
    <t xml:space="preserve">Ejecutar el 100 % del plan  de acción de morbilidad materna extrema </t>
  </si>
  <si>
    <t>% de cumplimiento al plan de morbilidad materna extrema.</t>
  </si>
  <si>
    <t># acciones ejecutadas /# acciones propuestas *100</t>
  </si>
  <si>
    <t>71/71
100%</t>
  </si>
  <si>
    <t xml:space="preserve">mantener en 0 los casos la incidencia de Sífilis Congenita  </t>
  </si>
  <si>
    <t xml:space="preserve">No. De casos de sífilis Congenita </t>
  </si>
  <si>
    <t xml:space="preserve">Número de casos reportados de sifilis  congenita  </t>
  </si>
  <si>
    <t xml:space="preserve">Realizar seguimiento  al 100  %  de los casos de salud mental reportados (diferentes tipologias de violencia, consumo de sustancias psicoactivas, conducta suicida, trastornos mentales)  identificados. </t>
  </si>
  <si>
    <t>% eventos reportados</t>
  </si>
  <si>
    <t># eventos reportados/#total de eventos identificados.</t>
  </si>
  <si>
    <t>9/9
100%</t>
  </si>
  <si>
    <t>Implementar en 80 % el plan de trabajo de salud mental definido acorde a los casos de mayor incidencia.</t>
  </si>
  <si>
    <t>% cumplimiento de plan de trabajo según la incidencia de los casos de salud mental</t>
  </si>
  <si>
    <t># actividades ejecutadas/# actividades propuestas *100</t>
  </si>
  <si>
    <t>40/40
100%</t>
  </si>
  <si>
    <t xml:space="preserve">Mantener en 80%  la  prevalencia de lactancia materna exclusiva en menores de seis meses  
</t>
  </si>
  <si>
    <t>Prevalencia lactancia materna</t>
  </si>
  <si>
    <t>Menores de 6 meses con lactancia materna exclusiva/menores de 6 meses valorados *100</t>
  </si>
  <si>
    <t>240/298
81%</t>
  </si>
  <si>
    <t>Mantener  por debajo de 10% de prevalencia de desnutrición aguda.</t>
  </si>
  <si>
    <t>Prevalencia de desnutrición aguda</t>
  </si>
  <si>
    <t>Menores de 5 años con desnutrición aguda/Menores de 5 años valorados*100 (MANGO)</t>
  </si>
  <si>
    <t>46/1309
4%</t>
  </si>
  <si>
    <t>&lt;10%</t>
  </si>
  <si>
    <t>Mantener en un 60% la estrategia IAMI  en la ESE Hospital San Antonio de Sesquile</t>
  </si>
  <si>
    <t>Porcentaje de implementación</t>
  </si>
  <si>
    <t>Numero de actividades realizadas / Numero de actividades programadas * 100</t>
  </si>
  <si>
    <t>32/45
71%</t>
  </si>
  <si>
    <t>Alcanzar  el 95%  de coberturas ùtiles de vacunación con  los biológicos trazadores que hacen parte del esquema PAI</t>
  </si>
  <si>
    <t>Cobertura de vacunación</t>
  </si>
  <si>
    <t>Coberturas de vacunación con BCG, DPT 3 dosis, polio 3 dosis, triple viral &lt; 1 año y triple viral &lt; 5 años.</t>
  </si>
  <si>
    <t>761/779
98%</t>
  </si>
  <si>
    <t>mantener  menor   al 10% los casos de reingreso hospitalario por IRA, en menores de 5 años, durante el periodo.</t>
  </si>
  <si>
    <t>Proporción de reingreso de pacientes menores de 5 años con diagnóstico de IRA.</t>
  </si>
  <si>
    <t>No. De menores de 5 años con reingreso hospitalario por IRA dentro de los 20 días después del primer egreso por IRA en la misma institución / No. De menores de 5 años con al menos un egreso por IRA.</t>
  </si>
  <si>
    <t>4/117
3%</t>
  </si>
  <si>
    <t>aumentar  a 20%  el número de consultas de los servicios amigables para adolescentes en la ESE.</t>
  </si>
  <si>
    <t>No. De consultas a través de los Servicios amigables implementados</t>
  </si>
  <si>
    <t>No.  Consultas en los servicios amigables implementados</t>
  </si>
  <si>
    <t>Mantener la huella de carbono en  95 toneladas  de acuerdo a la  implementacion de  las lineas de acción (AGUA,ENERGIA,RESIDUOS)</t>
  </si>
  <si>
    <t xml:space="preserve">No. De toneladas de CO2 
</t>
  </si>
  <si>
    <t>cant de toneladas de CO2 reducidas anualmente</t>
  </si>
  <si>
    <t>cant toneladas</t>
  </si>
  <si>
    <t>95 toneladas</t>
  </si>
  <si>
    <t>Mantener la Recuperaracion de  cartera en  un 75 % de la cartera mayor a 360 días</t>
  </si>
  <si>
    <t>% de recuperación de cartera mayor a 360 días.</t>
  </si>
  <si>
    <t>Valor del recuado de cartera &gt; 360 días/ Total cartera &gt; 360 días * 100</t>
  </si>
  <si>
    <t>191468136/384598345*100 (50%)</t>
  </si>
  <si>
    <t>Manener la  recuperacion de cartera en un  50% establecida en presupuesto (corriente)</t>
  </si>
  <si>
    <t>% de recuperación</t>
  </si>
  <si>
    <t xml:space="preserve">Valor del recuado de cartera establecida en presupuesto / Total cuentas por cobrar proyectadas en el presupuesto </t>
  </si>
  <si>
    <t>2291167984/4649034967*100 (49,3%)</t>
  </si>
  <si>
    <t>Implementar en un 70 % el plan de acción de MIPG, acorde a los autodiagnósticos.</t>
  </si>
  <si>
    <t>% cumplimiento del plan de acción</t>
  </si>
  <si>
    <t>Número actividades ejecutadas/Número actividades programadas *100</t>
  </si>
  <si>
    <t>32/32*100 (100%)</t>
  </si>
  <si>
    <t>Mantener en el 90% la  satisfacción global de los usuarios de la ESE Hospital San Antonio de Sesquile</t>
  </si>
  <si>
    <t>Satisfacción global de los usuarios</t>
  </si>
  <si>
    <t>No de usuarios que respondieron "muy buena" o "buena" a la pregunta ¿cómo calificaría su experiencia global de atención en los servicios de salud de su IPS?/No de usuarios que respondieron la pregunta.</t>
  </si>
  <si>
    <t>5246/5283
99%</t>
  </si>
  <si>
    <t>Mantener en 80%  el cumplimiento del  plan de mejora de PQRS.</t>
  </si>
  <si>
    <t>Ejecucion del plan de PQRS</t>
  </si>
  <si>
    <t>No. Actividaes ejecutadas/No. De actividades propuestas.</t>
  </si>
  <si>
    <t>14/17
82%</t>
  </si>
  <si>
    <t>Lograr el 80% de  adherencia a la guía de práctica clínica de crecimiento  y desarrollo en niños de 0 a 10 años</t>
  </si>
  <si>
    <t>% de adherencia a GPC</t>
  </si>
  <si>
    <t>No. De auditorías que cumplen con la GPC/No. Auditorías realizadas</t>
  </si>
  <si>
    <t>173/214
81%</t>
  </si>
  <si>
    <t xml:space="preserve">Lograr el 80 % de     adherencia a las guías de práctica clínica de hipertensión arterial </t>
  </si>
  <si>
    <t>No. De auditorías que cumplen con la GPC de Hipertension arterial /No. Auditorías realizadas</t>
  </si>
  <si>
    <t>186/218
85%</t>
  </si>
  <si>
    <t>Cumplir en un 80 %  los planes de mejora institucionales propuestos como resultado de las auditorías internas y externas.</t>
  </si>
  <si>
    <t>% de cumplimiento del plan de mejoramiento.</t>
  </si>
  <si>
    <t>No. Actividades ejecutadas /No. Actividades progtamadas *100.</t>
  </si>
  <si>
    <t>26/32
81%</t>
  </si>
  <si>
    <t>LOGO DE LA ESE</t>
  </si>
  <si>
    <t>GOBERNACIÓN DE CUNDINAMARCA</t>
  </si>
  <si>
    <t>SECRETARIA DE SALUD</t>
  </si>
  <si>
    <t>PLAN ANUAL OPERATIVO</t>
  </si>
  <si>
    <t xml:space="preserve">ESE HOSPITAL SAN ANTONIO DE SESQUILE </t>
  </si>
  <si>
    <t xml:space="preserve">SEGUIMIENTO   PLAN  INDICATIVO </t>
  </si>
  <si>
    <t>I SEMESTRE</t>
  </si>
  <si>
    <t>II SEMESTRE</t>
  </si>
  <si>
    <t>AÑO 2022</t>
  </si>
  <si>
    <t>AÑO 2023</t>
  </si>
  <si>
    <t>Línea Estratégica  del Plan Departamental de Desarrollo</t>
  </si>
  <si>
    <t>MACROPROCESO</t>
  </si>
  <si>
    <t>PROCESO</t>
  </si>
  <si>
    <t>Objetivo Estratégico Institucional</t>
  </si>
  <si>
    <t>Dimensión PDSP</t>
  </si>
  <si>
    <t>Meta de Resultado</t>
  </si>
  <si>
    <t>INDICADOR DE RESULTADO</t>
  </si>
  <si>
    <t>Valor esperado año 1</t>
  </si>
  <si>
    <t xml:space="preserve">Valor obtenido Año 1 </t>
  </si>
  <si>
    <t>Valor esperado año 2</t>
  </si>
  <si>
    <t>Valor esperado año 3</t>
  </si>
  <si>
    <t>Valor esperado año 4</t>
  </si>
  <si>
    <t>NUMERADOR</t>
  </si>
  <si>
    <t>DENOMINADOR</t>
  </si>
  <si>
    <t>TOTAL</t>
  </si>
  <si>
    <t>Valor esperado año 5</t>
  </si>
  <si>
    <t xml:space="preserve">Peso porcentual </t>
  </si>
  <si>
    <t>Ejecutado Año 2023</t>
  </si>
  <si>
    <t>% Avance de la Meta</t>
  </si>
  <si>
    <t>Valor esperado Año 4</t>
  </si>
  <si>
    <t xml:space="preserve">Responsables Institucionales </t>
  </si>
  <si>
    <t>E mail Responsable</t>
  </si>
  <si>
    <t>Línea base</t>
  </si>
  <si>
    <t>GOBERNANZA</t>
  </si>
  <si>
    <t>DIRECCIONAMIENTO</t>
  </si>
  <si>
    <t>Aumentar la calidad  y humanización de los servicios asistenciales y de salud pública para intervenir positivamente en las condiciones de vida de la comunidad, impactando principalmente las acciones en promoción y prevención.</t>
  </si>
  <si>
    <t>DIMENSIÓN FORTALECIMIENTO DE LA AUTORIDAD SANITARIA PARA LA GESTIÓN EN SALUD</t>
  </si>
  <si>
    <t>Mantener el 98% el cumplimiento del SOGC en sus cuatro componentes</t>
  </si>
  <si>
    <t xml:space="preserve">Porcentaje  de  cumplimiento de los componentes  del SOGC </t>
  </si>
  <si>
    <t>Suma de la ponderación determinara para el SOGC: Habilitación 30%, PAMEC 25%, Sistema de información para la Calidad 25%, Sistema unico de Acreditación 10%, Hoja de ruta 5%, Portafolio de servicios 5%</t>
  </si>
  <si>
    <t xml:space="preserve">Cumplimiento certificacion de habilitacion de habilitacion </t>
  </si>
  <si>
    <t>3/3*100=100%)</t>
  </si>
  <si>
    <t>Referente de calidad</t>
  </si>
  <si>
    <t>calidad@hospital-sesquile-cundinamarca.gov.co</t>
  </si>
  <si>
    <t>Gerencia</t>
  </si>
  <si>
    <t>15/18*100 (83%)</t>
  </si>
  <si>
    <t xml:space="preserve">Referente de calidad </t>
  </si>
  <si>
    <t xml:space="preserve">calidadhospital-sesquile-cundinamarca.gov.co </t>
  </si>
  <si>
    <t>% de cumplimiento del PAMEC</t>
  </si>
  <si>
    <t># acciones implementadas/# total de acciones propuestas *100</t>
  </si>
  <si>
    <t>9/10 *100 ( 90%)</t>
  </si>
  <si>
    <t>Referente  PAMEC</t>
  </si>
  <si>
    <t>4/6*100 (67 %)</t>
  </si>
  <si>
    <t>referente  calidad</t>
  </si>
  <si>
    <t>Aumentar  en 2 puntos    la autoevaluación de acreditación, respecto a la vigencia anterior.</t>
  </si>
  <si>
    <t>&gt;=2,2</t>
  </si>
  <si>
    <t xml:space="preserve">referente de acreditacion y PAMEC </t>
  </si>
  <si>
    <t>planeacionhospitalsesquile@gmail.com</t>
  </si>
  <si>
    <t>30/129 *100 =23.2%</t>
  </si>
  <si>
    <t xml:space="preserve">Referente de planeacion </t>
  </si>
  <si>
    <t>Implementar en un 93% el programa de seguridad del paciente.</t>
  </si>
  <si>
    <t>Porcentaje implementaci{on programa seguridad paciente.</t>
  </si>
  <si>
    <t xml:space="preserve">15/16*100  (93%) </t>
  </si>
  <si>
    <t>Referente  de calidad</t>
  </si>
  <si>
    <t>Ejecutar   en un 92 % del plan de trabajo definido en forma conjunta por las diferentes instituciones prestadoras de servicios de salud públicas que conforman la Región en Salud a la que pertenecen de acuerdo a la Reorganización de la Red de acuerdo con la Hoja de Ruta establecida por la Secretaria de Salud.</t>
  </si>
  <si>
    <t>22/24*100 ( 91,6%)</t>
  </si>
  <si>
    <t>Implementar el portafolio de servicios de acuerdo con la tipología definida en la Reorganización de la Red teniendo en cuenta el trabajo articulado de la Región en salud y la sostenibilidad financiera de los servicios en el tiempo</t>
  </si>
  <si>
    <t>1/2*100( 50%)</t>
  </si>
  <si>
    <t>SOSTENIBILIDAD Y GOBERNANZA</t>
  </si>
  <si>
    <t xml:space="preserve"> APOYO </t>
  </si>
  <si>
    <t>Gestion Ambiental y Saneamiento Basico</t>
  </si>
  <si>
    <t xml:space="preserve"> Garantizar el compromiso ambiental de la entidad como componente  de contribución con el planeta.</t>
  </si>
  <si>
    <t xml:space="preserve">DIMENSIÓN SALUD AMBIENTAL </t>
  </si>
  <si>
    <t>Aumentar en 5 puntos el índice de desempeño institucional.</t>
  </si>
  <si>
    <t>Resultado FURAG</t>
  </si>
  <si>
    <t>% cumplimiento</t>
  </si>
  <si>
    <t xml:space="preserve">Pendiente  el resultado </t>
  </si>
  <si>
    <t>74,9</t>
  </si>
  <si>
    <t>75,9</t>
  </si>
  <si>
    <t>Mantener la huella de carbono en un 95 % de acuerdo a la  implementacion de  las lineas de acción (AGUA,ENERGIA,RESIDUOS)</t>
  </si>
  <si>
    <t xml:space="preserve">No. De toneladas de CO2 
</t>
  </si>
  <si>
    <t xml:space="preserve">Numero </t>
  </si>
  <si>
    <t>93 toneladas</t>
  </si>
  <si>
    <t>Lider gestion ambiental</t>
  </si>
  <si>
    <t>gestionambientalhsas@gmail.com</t>
  </si>
  <si>
    <t>Gestion Financiera</t>
  </si>
  <si>
    <t>Optimizar la utilización de los recursos físicos, financieros, tecnológicos y humano que faciliten el cumplimiento de la misión y el logro de la visión institucional, de manera efectiva garantizando sostenibilidad y equilibrio financiero.</t>
  </si>
  <si>
    <t>2766527251/3826742948*100 (72%)</t>
  </si>
  <si>
    <t>Subgerente Administrativo         referente de cartera y glosas</t>
  </si>
  <si>
    <t>admin@hospital-sesquile-cundinamarca.gov.co     cartera@hospital-sesquile-cundinamarca.gov.co</t>
  </si>
  <si>
    <t>Manener la  recuperacion de cartera en un  62% establecida en presupuesto (corriente)</t>
  </si>
  <si>
    <t xml:space="preserve"> 5091276741/8195523213*100 (62,1%)</t>
  </si>
  <si>
    <t>Subgerente Administrativo  ,  referente de facturacion</t>
  </si>
  <si>
    <t>admin@hospital-sesquile-cundinamarca.gov.co , facturacion@hospital-sesquile-cundinamarca.gov.co</t>
  </si>
  <si>
    <t>sistema de informacion y atencion al usuario</t>
  </si>
  <si>
    <t>Lograr la legitimidad social en la prestación de servicios de salud</t>
  </si>
  <si>
    <t>Implementar en un 73 % el plan de acción de MIPG, acorde a los autodiagnósticos..</t>
  </si>
  <si>
    <t>10/15*100 (71,4)</t>
  </si>
  <si>
    <t>Referente control interno</t>
  </si>
  <si>
    <t>controlinternohospitalsesquile@gmail.com</t>
  </si>
  <si>
    <t>Determinar la linea de base  para el año 2021 de  satisfacción global de los usuarios de la IPS</t>
  </si>
  <si>
    <t>6454/6579*100 (98,1%)</t>
  </si>
  <si>
    <t>Por definir</t>
  </si>
  <si>
    <t>Referente oficina SIAU</t>
  </si>
  <si>
    <t>siau@hospital-sesquile-cundinamarca.gov.co</t>
  </si>
  <si>
    <t>aumentar   a 55% el plan de mejora de PQRS.</t>
  </si>
  <si>
    <t>No. Actividades ejecutadas /No. Actividades progtamadas +100..</t>
  </si>
  <si>
    <t xml:space="preserve">21/32*100  (65%) </t>
  </si>
  <si>
    <t xml:space="preserve">  Referente contro interno y refente de calidad</t>
  </si>
  <si>
    <t>calidad@hospital-sesquile.gov.co       controlinternohospitalsesquile@gmai.com</t>
  </si>
  <si>
    <t>BIENESTAR</t>
  </si>
  <si>
    <t>MISIONAL</t>
  </si>
  <si>
    <t>DIMENSIÓN  DE VIA SALUDABLE Y CONDICIONES TRANSMISIBLES</t>
  </si>
  <si>
    <t>Disminuir la prevalencia de caries en un 2% en la poblacion  de 0 a 69 años</t>
  </si>
  <si>
    <t xml:space="preserve">Porporcion de pacientes de 0 a 69 años  con caries </t>
  </si>
  <si>
    <t xml:space="preserve">Numero de  poblacion de 0 a 69 con caries/ Numero total de poblacion de 0 a 69 años  atendida por primera vez </t>
  </si>
  <si>
    <t>(415/1141)
36%</t>
  </si>
  <si>
    <t>4,0%</t>
  </si>
  <si>
    <t>41/145*100(28,2%)</t>
  </si>
  <si>
    <t>Aumentar en 12,6 % del tamizaje 
en salud oral a través de la 
consulta de primera vez por 
momento de curso de vida</t>
  </si>
  <si>
    <t>703/ 6956 *100 =10,1%</t>
  </si>
  <si>
    <t>Servicio de odontologia de la ESE y HSAS y Puesto de Salud de Gachancipá</t>
  </si>
  <si>
    <t>odontologia@hospital-sesquile-cundinamarca.gov.co coordinacionasistencialhsas@gmail.com</t>
  </si>
  <si>
    <t>220/361*100=60,9 %</t>
  </si>
  <si>
    <t xml:space="preserve">Mantener en 0 los casos de mortalidad por enfermedades hipertensivas </t>
  </si>
  <si>
    <t xml:space="preserve">casos de mortalidad por enfermedades hipertensivas </t>
  </si>
  <si>
    <t>No. De casos</t>
  </si>
  <si>
    <t>Incrementar   en 2 %  el tamizaje para diabetes de la población mayor de 19 a 69 años con  sitio de atención ESE  Hospital San Antonio de Sesquile</t>
  </si>
  <si>
    <t>549/4709*100 (11,6%)</t>
  </si>
  <si>
    <t xml:space="preserve">Jefes de  P y D  de la ESE hospital San Antonio de Sesquile y Puesto de salud de gachancipa </t>
  </si>
  <si>
    <t>enfermeria@hospital-sesquile-cundinamarca.gov.co centrosaludg2017@gmail.com    coordinacionasistencialhsas@gmail.com</t>
  </si>
  <si>
    <t>Incrementar en  2 % la canalización  de la población, mayor de 19 a 69 años con riesgo de diabetes, con sitio de atención ESE  Hospital San Antonio de Sesquile</t>
  </si>
  <si>
    <t>30/549*100 (5,4%)</t>
  </si>
  <si>
    <t xml:space="preserve">jefes de  P y D  de la ESE hospital sSan Antonio de Sesquile y Puesto de salud de Gachancipa </t>
  </si>
  <si>
    <t>enfermeria@hospital-sesquile-cundinamarca.gov.co centrosaludg2017@gmail.com coordinacionasistencialhsas@gmail.com</t>
  </si>
  <si>
    <t>42/154*100 ( 27% )</t>
  </si>
  <si>
    <t>jefes de  P y D  de la ESE hospital San Antonio de Sesquile y Puesto de salud de Gachancipa                                 laboratorio clinico</t>
  </si>
  <si>
    <t>enfermeria@hospital-sesquile-cundinamarca.gov.co centrosaludg2017@gmail.com                                                 laboratorio@hospital-sesquile-cundinamarca.gov.co   coordinacionasistencialhsas@gmail.com</t>
  </si>
  <si>
    <t>495/4709*100 ( 9,7%)</t>
  </si>
  <si>
    <r>
      <t>96/495</t>
    </r>
    <r>
      <rPr>
        <sz val="14"/>
        <color indexed="8"/>
        <rFont val="Calibri"/>
        <family val="2"/>
      </rPr>
      <t>*100 (19,3)</t>
    </r>
  </si>
  <si>
    <t>enfermeria@hospital-sesquile-cundinamarca.gov.co centrosaludg2017@gmail.com</t>
  </si>
  <si>
    <t xml:space="preserve">Incrementar en  un 3%  el numero  pacientes diagnosticados con hipertensión arterial contralada </t>
  </si>
  <si>
    <t>423/589*100 (72%)</t>
  </si>
  <si>
    <t xml:space="preserve">mantener en 1 los casos de mortalidad por canceres prevalentes </t>
  </si>
  <si>
    <t xml:space="preserve">casos de mortalidad por canceres prevalentes </t>
  </si>
  <si>
    <t>Incrementar a 70%  el tamizaje de cáncer de mama  de las mujeres entre 50 - 69 años,  acorde a la guía de detección temprana de cáncer de seno se les debe prácticar el tamizaje.</t>
  </si>
  <si>
    <t>451/761*100 (59,2 % )</t>
  </si>
  <si>
    <t>SD</t>
  </si>
  <si>
    <t xml:space="preserve">451/2162*100 (20,8 %) </t>
  </si>
  <si>
    <t xml:space="preserve">Aumentar en  2 % el tamizaje  de cáncer  cuello uterino  de las mujeres mayores de 25 años, con sitio de atención en la ESE. </t>
  </si>
  <si>
    <t>Número de mujeres a las que se les realizó tamizaje de C.A. de cuello uterino / Número total de mujeres con sitio de atención en la ESE * 100.</t>
  </si>
  <si>
    <t>Aumentar  a 70   % el  tamizaje para  detección temprana de cáncer de próstata  con  antígeno prostático, en hombres mayores de 50 años</t>
  </si>
  <si>
    <t>384/895*100 (42.9 % )</t>
  </si>
  <si>
    <t>18/18*100=100%</t>
  </si>
  <si>
    <t xml:space="preserve">DIMENSIÓN  SEXUALIDAD DERECHOS SEXUALES Y REPRODUCTIVOS </t>
  </si>
  <si>
    <t xml:space="preserve">Disminuir a 0 los casos de mortalidad materna </t>
  </si>
  <si>
    <t xml:space="preserve">casos de mortalidad materna </t>
  </si>
  <si>
    <t>Aumentar en 2 % anual  la canalización efectiva  de la gestante que demanden servicios en la ESE en el programa de detección de las alteraciones del embarazo antes de la semana 12 de gestación</t>
  </si>
  <si>
    <t>Proporción de gestantes inscritas al programa de detección temprana de alteraciones del embarazo antes de la semana 12</t>
  </si>
  <si>
    <t>No. De pacientes inscritas en el programa de detección temprana de alternaciones en el embarazo antes de la semana 12 / Total de pacientes inscritas en el programa.</t>
  </si>
  <si>
    <t>34/51*100(67%)</t>
  </si>
  <si>
    <t>Incrementar en 3 % la Proporción de gestantes con mínimo cuatro controles prenatales ( mínimo 1 en cada trimestre).</t>
  </si>
  <si>
    <t>103/134*100 (77%)</t>
  </si>
  <si>
    <t xml:space="preserve">Ejecutar el 100 % del plan  de acción de morbilidad materna extrema  </t>
  </si>
  <si>
    <t>5/8*100 ( 62,5%)</t>
  </si>
  <si>
    <t xml:space="preserve">mantener en 0 los casos la incidencia de Sífilis Congenita </t>
  </si>
  <si>
    <t>No. De casos de sífilis congénita</t>
  </si>
  <si>
    <t>Número de casos reportados</t>
  </si>
  <si>
    <t>CONVIVENCIA SOCIAL Y SALUD MENTAL</t>
  </si>
  <si>
    <t>Reducir 2  casos de lesiones auto infligidas intencionalmente</t>
  </si>
  <si>
    <t xml:space="preserve">Casos de lesiones auto infligidas intencionalmente
</t>
  </si>
  <si>
    <t xml:space="preserve">Realizar seguimiento  al 100 %  de los casos de salud mental reportados (diferentes tipologias de violencia, consumo de sustancias psicoactivas, conducta suicida, trastornos mentales)  identificados. </t>
  </si>
  <si>
    <t>22/43*100 (51,1%)</t>
  </si>
  <si>
    <t xml:space="preserve">Psicologa institucional </t>
  </si>
  <si>
    <t xml:space="preserve">
siau@hospital-sesquile-cundinamarca.gov.co</t>
  </si>
  <si>
    <t xml:space="preserve">Por establecer </t>
  </si>
  <si>
    <t>SEGURIDAD ALIMENTARIA Y NUTRICIONAL</t>
  </si>
  <si>
    <t>Mnatener en  0  la proporción de bajo peso al nacer.</t>
  </si>
  <si>
    <t xml:space="preserve">proporcion de bajo peso al nacer </t>
  </si>
  <si>
    <t xml:space="preserve">numero de nacidos vivos con peso menosr a 2500gr al nacer/numero total de nacidos vivos </t>
  </si>
  <si>
    <t>Aumentar en 2%  la  prevalencia de lactancia materna exclusiva en menores de seis meses</t>
  </si>
  <si>
    <t>79/99*100 ( 79,7%)</t>
  </si>
  <si>
    <t xml:space="preserve">Mantener en cero los casos de mortalidad por desnutricion en menores de  5  años </t>
  </si>
  <si>
    <t xml:space="preserve">Mortalidad en menores de 5 años por  desnutricion </t>
  </si>
  <si>
    <t xml:space="preserve">No, de casos </t>
  </si>
  <si>
    <t xml:space="preserve">Numwro </t>
  </si>
  <si>
    <t>Mantener  en menos de 10% de prevalencia de desnutrición aguda.</t>
  </si>
  <si>
    <t xml:space="preserve">4/406*100 (0,9 %) </t>
  </si>
  <si>
    <t>Area de sistemas</t>
  </si>
  <si>
    <t>tec.informatica@hospital-sesquile-cundinamarca.gov.co</t>
  </si>
  <si>
    <t>DIMENSION TRANSVERSAL - GESTION  DIFERENCIAL PROBLACION VULNERABLE</t>
  </si>
  <si>
    <t>Mantener  en 0 los casos de mortalidad en menores de 5 años.</t>
  </si>
  <si>
    <t xml:space="preserve">mortalidad en menores de 5años </t>
  </si>
  <si>
    <t xml:space="preserve">numero </t>
  </si>
  <si>
    <t>Incrementar  en 10 % la estrategia IAMI  en la ESE Hospital San Antonio de Sesquile</t>
  </si>
  <si>
    <t xml:space="preserve">Lider IAMII , Enfermera PYD, Lideres de servicios </t>
  </si>
  <si>
    <t xml:space="preserve">lideres Vacunacion, coordinacion Asistencial </t>
  </si>
  <si>
    <t>vacunaciongacha@gmail.com                                                                                                    enfermeria@hospital-sesquile-cundinamarca.gov.co          coordinacionasistencialhsas@gmail.com</t>
  </si>
  <si>
    <t>mantener en 0  la proporción de reingreso hospitalario por IRA, en menores de 5 años, durante el periodo.</t>
  </si>
  <si>
    <t>0=0</t>
  </si>
  <si>
    <t>Terapeuta Fisica y Respiratoria
Jefe de Urgencias 
Jefe PYP Sesquile y Gachancipa</t>
  </si>
  <si>
    <t>coordinacionasistencialhsas@gmail.com</t>
  </si>
  <si>
    <t>Disminuir en 10% los casos de  adolescentes alguna vez madres o actualmente embarazadas entre los 10 y 19 años.</t>
  </si>
  <si>
    <t xml:space="preserve">Casos de mujeres de 10 a 19 años  que han sido madres o han estado en embarazo. </t>
  </si>
  <si>
    <t>Jefe PYP Sesquile y Gachancipa</t>
  </si>
  <si>
    <t>COMPLETAS</t>
  </si>
  <si>
    <t>ACUMULADO</t>
  </si>
  <si>
    <t>DIRECCIONAMINOT</t>
  </si>
  <si>
    <t>APOYO</t>
  </si>
  <si>
    <t>EVALUACOIIN</t>
  </si>
  <si>
    <t>PAI</t>
  </si>
  <si>
    <t>POA</t>
  </si>
  <si>
    <t>CUMPLIDAS</t>
  </si>
  <si>
    <t>PROGRAMADAS</t>
  </si>
  <si>
    <t>EVALUACION</t>
  </si>
  <si>
    <t>Nº</t>
  </si>
  <si>
    <t xml:space="preserve"> I SEMESTRE  </t>
  </si>
  <si>
    <t>Avance porcenctual</t>
  </si>
  <si>
    <t>EJECUTADO</t>
  </si>
  <si>
    <t>ESPERADO</t>
  </si>
  <si>
    <t xml:space="preserve">% AVANCE META </t>
  </si>
  <si>
    <t>N/A</t>
  </si>
  <si>
    <r>
      <rPr>
        <sz val="12"/>
        <rFont val="Arial Narrow"/>
        <family val="2"/>
      </rPr>
      <t xml:space="preserve">Lograr el  80% </t>
    </r>
    <r>
      <rPr>
        <sz val="12"/>
        <color indexed="8"/>
        <rFont val="Arial Narrow"/>
        <family val="2"/>
      </rPr>
      <t>los tratamiento terminados en pacientes con tamizaje durante la vigencia.</t>
    </r>
  </si>
  <si>
    <t>Tamizar el 25% de la población objeto con riesgo  para diabetes entre 19 a 69 años con  sitio de atención ESE  Hospital San Antonio de Sesquile</t>
  </si>
  <si>
    <t>Incrementar en 2 % la canalización  de la población objeto, entre 19 a 69 años con riesgo de diabetes, con sitio de atención ESE  Hospital San Antonio de Sesquile</t>
  </si>
  <si>
    <t>Incrementar  en un 5%  con respecto a la vigencia anterior el numero de pacientes controlados  con  diagnostico  de  diabetes mellitus.</t>
  </si>
  <si>
    <t>Tamizar el 25% de la población objeto con riesgo  de  HTA entre 19 a 69  años con  sitio de atención ESE  Hospital San Antonio de sesquile</t>
  </si>
  <si>
    <t>Mantener en 71 %    la  canalización   de la población entre 19 a 69 años con riesgo de HTA, con sitio de atención ESE Hospital San Antonio de Sesquile</t>
  </si>
  <si>
    <t>71%%</t>
  </si>
  <si>
    <t>Mantener en un 70%  el control de  pacientes diagnosticados con HTA.</t>
  </si>
  <si>
    <t>Mantener  en 70%  el tamizaje de cáncer de mama  de las mujeres entre 50 - 69 años,  acorde a la guía de detección temprana de cáncer de seno se les debe prácticar el tamizaje.</t>
  </si>
  <si>
    <t xml:space="preserve">Mantener en 70%  el tamizaje  de cáncer  cuello uterino  de las mujeres mayores de 25 años, con sitio de atención en la ESE. </t>
  </si>
  <si>
    <t>Mantener en  70% el  tamizaje para  detección temprana de cáncer de próstata  con  antígeno prostático, en hombres mayores de 50 años.</t>
  </si>
  <si>
    <t xml:space="preserve">Mantener en 0 los casos la incidencia de Sífilis Congenita  </t>
  </si>
  <si>
    <t>Mantener  menor   al 10% los casos de reingreso hospitalario por IRA, en menores de 5 años, durante el periodo.</t>
  </si>
  <si>
    <t>completar un 25%  el número de consultas de los servicios amigables para adolescentes en la ESE.</t>
  </si>
  <si>
    <t xml:space="preserve">ESE HOSPITAL  SAN ANTONIO DE SESQUILE </t>
  </si>
  <si>
    <t>PLAN  OPERATIVO ANUAL 2023</t>
  </si>
  <si>
    <t xml:space="preserve">DIMENSION </t>
  </si>
  <si>
    <t>I TRIMESTRE</t>
  </si>
  <si>
    <t>II TRIMESTRE</t>
  </si>
  <si>
    <t>III TRIMESTRE</t>
  </si>
  <si>
    <t>IV TRIMESTRE</t>
  </si>
  <si>
    <t xml:space="preserve">Actividades </t>
  </si>
  <si>
    <t xml:space="preserve">Peso Porcentual de actividad  frente a la Meta </t>
  </si>
  <si>
    <t>I TRIM</t>
  </si>
  <si>
    <t>Seguimiento I TRIM</t>
  </si>
  <si>
    <t>II TRIM</t>
  </si>
  <si>
    <t>Seguimiento II TRIM</t>
  </si>
  <si>
    <t>III TRIM</t>
  </si>
  <si>
    <t>Seguimiento III TRIM</t>
  </si>
  <si>
    <t>IV TRIM</t>
  </si>
  <si>
    <t>Seguimiento IV TRIM</t>
  </si>
  <si>
    <t xml:space="preserve">Evidencia </t>
  </si>
  <si>
    <t xml:space="preserve">Responsable de la Institucion </t>
  </si>
  <si>
    <t xml:space="preserve">Mail </t>
  </si>
  <si>
    <t xml:space="preserve">NUMERADOR </t>
  </si>
  <si>
    <t xml:space="preserve">DENOMINADOR </t>
  </si>
  <si>
    <t xml:space="preserve">EJECUTADO I TRIMESTRE  </t>
  </si>
  <si>
    <t xml:space="preserve">EJECUTADO II TRIMESTRE  </t>
  </si>
  <si>
    <t xml:space="preserve">EJECUTADO I SEMESTRE  </t>
  </si>
  <si>
    <t>ESPERADO I SEMESTRE</t>
  </si>
  <si>
    <t xml:space="preserve">EJECUTADO III TRIMESTRE  </t>
  </si>
  <si>
    <t xml:space="preserve">EJECUTADO IV TRIMESTRE  </t>
  </si>
  <si>
    <t xml:space="preserve">EJECUTADO II SEMESTRE  </t>
  </si>
  <si>
    <t>EJECUTADO 2023</t>
  </si>
  <si>
    <t>Linea de base Año 2022</t>
  </si>
  <si>
    <t>PROCESO DE DIRECCIONAMIENTO</t>
  </si>
  <si>
    <t xml:space="preserve">Realizar  autoevaluacion según resolucion 3100 de 2019  de   cada uno de los estandares de habilitacion </t>
  </si>
  <si>
    <t xml:space="preserve">Autoevalaucion 3100 de 2019 </t>
  </si>
  <si>
    <t xml:space="preserve">Lider de calidad </t>
  </si>
  <si>
    <t xml:space="preserve">Diseñar, Ejecutar y Realizar  seguimiento al plan de sostenibilidad habilitacion </t>
  </si>
  <si>
    <t>Plan de habilitacion con respectivo  seguimiento y soportes de ejecucion</t>
  </si>
  <si>
    <t xml:space="preserve">Diseñar, Ejecutar y Realizar  seguimiento al plan de habilitacion  de acuerdo a los resultados de la autoevaluacion </t>
  </si>
  <si>
    <t xml:space="preserve">Plan de habilitacion con respectivo  seguimiento y soportes de ejecucion </t>
  </si>
  <si>
    <t xml:space="preserve">Diseñar  documento PAMEC de acuerdo  a la ruta critica </t>
  </si>
  <si>
    <t xml:space="preserve">Documento PAMEC  con sus respectivos  anexos </t>
  </si>
  <si>
    <t xml:space="preserve">Lider Acreditacion </t>
  </si>
  <si>
    <t xml:space="preserve">Ejecutar  y realizar  seguimiento al   Plan  de Mejoramiento  PAMEC </t>
  </si>
  <si>
    <t xml:space="preserve">Plan de mejoramiento y Estructura de  seguimiento PAMEC </t>
  </si>
  <si>
    <t xml:space="preserve">Realizar analisis  de los indicadores de la insitucion  de acuerdo a los linemientos de  GESTIÓN DEL MEJORAMIENTO CONTINUO DE LA CALIDAD </t>
  </si>
  <si>
    <t xml:space="preserve">Tablero de control de calidad </t>
  </si>
  <si>
    <t xml:space="preserve">Diseñar y ejecutar  plan  de mejoramiento de indicadores de acuerdo a los resultados proorizacion y mapa de calor </t>
  </si>
  <si>
    <t xml:space="preserve"> plan de mejoramiento  y sequimiento indcaodres de calidad con desviacion </t>
  </si>
  <si>
    <t xml:space="preserve">Autoevalaucion en el Ssitema unico de Acreditacion </t>
  </si>
  <si>
    <t>na</t>
  </si>
  <si>
    <t xml:space="preserve">Estructura consolidada de autoevaluacion en acreditacion, actas mesas de trabajo, consolidado resultados  de autoevalaucion </t>
  </si>
  <si>
    <t xml:space="preserve">Lider acreditacion </t>
  </si>
  <si>
    <t xml:space="preserve">Elaborar plan de mejoramiento de acreditacion resultado de autoevaluacion y priorizacion </t>
  </si>
  <si>
    <t xml:space="preserve">Plan  de mejoramiento de acreditacion </t>
  </si>
  <si>
    <t xml:space="preserve">Ejecutar  y Realizar  seguimiento al plan de mejoramiento  de acreditacion </t>
  </si>
  <si>
    <t xml:space="preserve">Estructua  de seguimiento  plan de mejoramiento de acreditacion </t>
  </si>
  <si>
    <t xml:space="preserve">Diseñar plan de accion de  seguridad del paciente </t>
  </si>
  <si>
    <t xml:space="preserve">Plan de  accion seguridad del paciente </t>
  </si>
  <si>
    <t xml:space="preserve">Referente de seguridad del paciente </t>
  </si>
  <si>
    <t xml:space="preserve">Ejecutar  y realizar   seguimiento a la ejecucion del  plan de accion de seguridad del paciente </t>
  </si>
  <si>
    <t xml:space="preserve">Estructura de  seguimiento plan de accion seguridad del paciente , soportes de ejecucion </t>
  </si>
  <si>
    <t xml:space="preserve">Realizar  cada una de las actividades programadas en la hoja ruta </t>
  </si>
  <si>
    <t xml:space="preserve">Soportes de ejecucion de la hoja ruta  de acuerdo a programacion </t>
  </si>
  <si>
    <t xml:space="preserve">Subgerencia adminnsintrativa - Calidad </t>
  </si>
  <si>
    <t xml:space="preserve">admin@hospital-sesquile-cundinamarca@gmail.com </t>
  </si>
  <si>
    <t xml:space="preserve">Realizar analisis de costos y sostenibilidad de los servicios a habilitar  con respecto a la productividad </t>
  </si>
  <si>
    <t xml:space="preserve">Soporte de radicacion de proyecto de apalancamiento </t>
  </si>
  <si>
    <t>admin@hospital-sesquile-cundinamarca@gmail.com / calidad@@hospital-sesquile-cundinamarca@gmail.com</t>
  </si>
  <si>
    <t xml:space="preserve">Presentar  a junta directiva el analisis de costos y produccion de los nuevos serivicios previo a habilitacion </t>
  </si>
  <si>
    <t>O</t>
  </si>
  <si>
    <t xml:space="preserve">Certificado de habilitacion </t>
  </si>
  <si>
    <t xml:space="preserve">Subgerencia adminnsintrativa </t>
  </si>
  <si>
    <t xml:space="preserve">ESE  HOSPITAL  SAN ANTONIO  DE SESQUILE </t>
  </si>
  <si>
    <t>PLAN  OPERATIVO ANUAL -  2023</t>
  </si>
  <si>
    <t>Eje del Plan Departamental de Desarrollo</t>
  </si>
  <si>
    <t>EPS</t>
  </si>
  <si>
    <t>Peso Porcentual</t>
  </si>
  <si>
    <t>Resultado Ponderado</t>
  </si>
  <si>
    <t>SEG I TRIM</t>
  </si>
  <si>
    <t>SEG II TRIM</t>
  </si>
  <si>
    <t>SEG III TRIM</t>
  </si>
  <si>
    <t>Sesquile</t>
  </si>
  <si>
    <t>Gachancipa</t>
  </si>
  <si>
    <t>Total</t>
  </si>
  <si>
    <t>EJECUTADO II SEMESTRE</t>
  </si>
  <si>
    <t>ESPERADO II SEMESTRE</t>
  </si>
  <si>
    <t>EJECUTADO AÑO 2023</t>
  </si>
  <si>
    <t>ESPERADO AÑO 2023</t>
  </si>
  <si>
    <t>Linea base  Año 2022</t>
  </si>
  <si>
    <t xml:space="preserve">Valor </t>
  </si>
  <si>
    <t>PROCESOS MISIONALES</t>
  </si>
  <si>
    <t>11%
360/3194</t>
  </si>
  <si>
    <t>Compensar</t>
  </si>
  <si>
    <t xml:space="preserve">Realizar  tamizaje  en salud oral  en consulta de primera  vez por momento de curso  vida </t>
  </si>
  <si>
    <t xml:space="preserve">Informe de  tamizacion de  salud  oral -RIPS-Base de  datos  odontologia  </t>
  </si>
  <si>
    <t>Odontologa institucional</t>
  </si>
  <si>
    <t>odontologia@hospital-sesquile-cundinamarca.gov.co</t>
  </si>
  <si>
    <t>Nueva EPS</t>
  </si>
  <si>
    <t>Otras EPS</t>
  </si>
  <si>
    <r>
      <rPr>
        <sz val="16"/>
        <rFont val="Arial Narrow"/>
        <family val="2"/>
      </rPr>
      <t xml:space="preserve">Lograr el  80% </t>
    </r>
    <r>
      <rPr>
        <sz val="16"/>
        <color indexed="8"/>
        <rFont val="Arial Narrow"/>
        <family val="2"/>
      </rPr>
      <t>los tratamiento terminados en pacientes con tamizaje durante la vigencia.</t>
    </r>
  </si>
  <si>
    <t>78%
185/236</t>
  </si>
  <si>
    <t xml:space="preserve">Realizar tratamientos  de  odontologia  de acuerdo a tamizaje  de primera vez </t>
  </si>
  <si>
    <t>Informe de tratamientos terminados- RIPS</t>
  </si>
  <si>
    <t xml:space="preserve">Odontologa institucional </t>
  </si>
  <si>
    <t xml:space="preserve">Realizar  auditoria interna al servicio de odontologia con el fin de realizar seguimeinto a tratamientos termionados y evaliuacion de  productividad </t>
  </si>
  <si>
    <t xml:space="preserve">NA </t>
  </si>
  <si>
    <t xml:space="preserve">Informe de auditoria , planes de mejoramiento </t>
  </si>
  <si>
    <t>24%
517/2151</t>
  </si>
  <si>
    <t xml:space="preserve">Realizar los tamizajes de la poblacion entre 19 y 69 años para DM en consulta externa, en urgencias, jornadas de salud y atencion extramural </t>
  </si>
  <si>
    <t xml:space="preserve">Informe tamizaje en pacientes entre 19y 69 años para DM,    , tes de FINDRISH  y/o glucosa                                                                                                                                                                                                                            </t>
  </si>
  <si>
    <t xml:space="preserve">Enfermera PYD </t>
  </si>
  <si>
    <t>enfermeria@hospital-sesquile-cundinamarca.gov.co , puestosaludgachancipa@gmail.com</t>
  </si>
  <si>
    <t>92%
216/235</t>
  </si>
  <si>
    <t>Canalizacion efectiva de la poblacion entre 19 y 69 años diagnosticada con Diabetes</t>
  </si>
  <si>
    <t>Informe sobre canalización efectiva a pacientes entre 18 y 69 años para DM, kardex.</t>
  </si>
  <si>
    <t xml:space="preserve">Realizar seguimiento a los usuarios que ingresan al programa de  diabetes </t>
  </si>
  <si>
    <t xml:space="preserve">Kardex  de seguimiento </t>
  </si>
  <si>
    <t>10%
20/199</t>
  </si>
  <si>
    <t xml:space="preserve">Identificar a traves de la revision de la historia  clinica el reporte de hemoglobina glicosilada </t>
  </si>
  <si>
    <t xml:space="preserve">Bases de datos con  reprote de hemoglobina glicosilada </t>
  </si>
  <si>
    <t xml:space="preserve">Realizar seguimiento a los usuarios del l programa de  diabetes </t>
  </si>
  <si>
    <t xml:space="preserve">Estructura de seguimiento a pacientes con diabetes </t>
  </si>
  <si>
    <t xml:space="preserve">Realizar los tamizajes de la poblacion mayor de 19 años para HTA en consulta externa, en urgencias, jornadas de salud </t>
  </si>
  <si>
    <t>Informe tamizaje en pacientes entre 19y 69 años paraHTA</t>
  </si>
  <si>
    <t>71%
47/66</t>
  </si>
  <si>
    <t>Canalizacion efectiva de la poblacion mayor de 19  años con HTA al Programa  de Cronicos</t>
  </si>
  <si>
    <t>Informe sobre canalización efectiva a pacientes entre 18 y 69 años para hipertension arterial , kardex.</t>
  </si>
  <si>
    <t xml:space="preserve">Realizar seguimiento a los usuarios que ingresan al programa de  hipertension arterial  </t>
  </si>
  <si>
    <t xml:space="preserve">Kardez  de seguimiento </t>
  </si>
  <si>
    <t>72%
431/602</t>
  </si>
  <si>
    <t xml:space="preserve">Realizar auditoria  medica  a las historias clinicas  de hipertension arterial </t>
  </si>
  <si>
    <t>Informe  de  auditoria de historias  clinicas programa hupertensos</t>
  </si>
  <si>
    <t xml:space="preserve">Realizar seguimiento a los usuarios del l programa de  hipertension arrterial  </t>
  </si>
  <si>
    <t xml:space="preserve">Estructura de seguimiento a pacientes con hipertension arterial  </t>
  </si>
  <si>
    <t>61%
292/481</t>
  </si>
  <si>
    <t xml:space="preserve">Realizar  tamizaje  para  CA de MAMA en poblacion  objeto </t>
  </si>
  <si>
    <t xml:space="preserve">Informe  de seguimiento a la  demanda  inducida </t>
  </si>
  <si>
    <t>100%
5/5</t>
  </si>
  <si>
    <t xml:space="preserve">Realizar  seguimiento a las  mujeres con orden  de  mamografia </t>
  </si>
  <si>
    <t xml:space="preserve">Estructura  de seguimiento para cancer de mama </t>
  </si>
  <si>
    <t>45%
472/1038</t>
  </si>
  <si>
    <t>Realizacion de  toma de muestras de citologias a las mujeres objeto de cobertura de 25 a 69 años</t>
  </si>
  <si>
    <t xml:space="preserve">Registro  diario de  toma de citologias </t>
  </si>
  <si>
    <t>100%
36/36</t>
  </si>
  <si>
    <t>Realizar Seguimiento al 100%  de  mujeres con citologias  positivas  para ca de cuello uterino</t>
  </si>
  <si>
    <t xml:space="preserve">Estructurta de  seguimiento a usuarias  con citologias  positivas </t>
  </si>
  <si>
    <t>66%
398/606</t>
  </si>
  <si>
    <t xml:space="preserve">Realizar  tammizaje  para  CA de prostata  en poblacion objeto </t>
  </si>
  <si>
    <t xml:space="preserve">Informe  de seguimeinto a la consulta de  tamizacion de PSA </t>
  </si>
  <si>
    <t>100%
9/9</t>
  </si>
  <si>
    <t>Todas</t>
  </si>
  <si>
    <t xml:space="preserve">Realizar seguimiento  a usuarios  con resultado positivo de antigeno prostatico </t>
  </si>
  <si>
    <t xml:space="preserve">Estructura de seguimiento  deteccion temprana CA de prostata </t>
  </si>
  <si>
    <t xml:space="preserve">Enfermera  PYD </t>
  </si>
  <si>
    <t>70%
119/171</t>
  </si>
  <si>
    <t xml:space="preserve">Implementar  la prueba de embarazo ante sospecha  en las sedes de la ESE </t>
  </si>
  <si>
    <t xml:space="preserve">Reporte  de pruebas de embarazo posiitvas </t>
  </si>
  <si>
    <t xml:space="preserve">Realizar  seguimiento a las usuarias  con  pruebas de embarazo positvas para garantizar el ingreso a la  ruta  materno perinattal </t>
  </si>
  <si>
    <t xml:space="preserve">Informe de seguimiento a gestantes captadas  </t>
  </si>
  <si>
    <t>60%
151/250</t>
  </si>
  <si>
    <t xml:space="preserve">Realizar  seguimiento estricto a las  gestantes mediante kardex institucional </t>
  </si>
  <si>
    <t xml:space="preserve">Informe de seguimeinto a gestantes, kardex de gestantes </t>
  </si>
  <si>
    <t>100%
18/18</t>
  </si>
  <si>
    <t>NA</t>
  </si>
  <si>
    <t xml:space="preserve">1. Diseño del plan de accion de morbilidad materna y perinatal </t>
  </si>
  <si>
    <t xml:space="preserve">Plan de accion morbilidad materna externa </t>
  </si>
  <si>
    <t xml:space="preserve">Lider IAMII </t>
  </si>
  <si>
    <t xml:space="preserve">Ejecutar  y realizar seguimiento al plan de accion de morbilidad materna extrema </t>
  </si>
  <si>
    <t xml:space="preserve">Informe  de seguimiento y evidencia de ejecuacion del plan de accion de morbilidad materna </t>
  </si>
  <si>
    <t xml:space="preserve">Realizar  seguimiento estricto a gestantes  con reporte  positivo  de VDRL </t>
  </si>
  <si>
    <t xml:space="preserve">Registro de seguimeinto  en Historia  clinica  y respectivo informe con las acciones realizadas </t>
  </si>
  <si>
    <t>100%
56/56</t>
  </si>
  <si>
    <t xml:space="preserve">Diseñar y socializar  protocolo de  atencion  a la poblacion en condicion de vulnerabilidad o con casos de salud  mental como violencia, consumo de sustancias psicoactivas, conducta suicida, trastornos mentales que incluya  el  reporte a SIVIGILA y la importancia de reporte </t>
  </si>
  <si>
    <t xml:space="preserve">Protocolo de atencion a la poblacion en condicion de vulnerabilidad o con casos de salud  mental como violencia, consumo de sustancias psicoactivas, conducta suicida y transtornos mentales </t>
  </si>
  <si>
    <t xml:space="preserve">Psicologa insitucional </t>
  </si>
  <si>
    <t xml:space="preserve">Realizar seguimiento a la poblacion  con  casos de  salud mental </t>
  </si>
  <si>
    <t xml:space="preserve">Estructura de seguimiento a casos dde salud  mental/Fichas  de SIVIGILA </t>
  </si>
  <si>
    <t>100%
54/54</t>
  </si>
  <si>
    <t xml:space="preserve">Diseñar  el plan de trabajo de salud mental definido acorde a los casos de mayor incidencia en la  institucion </t>
  </si>
  <si>
    <t xml:space="preserve">Plan de  trabajo de salud  mental </t>
  </si>
  <si>
    <t xml:space="preserve">EJecutar  y realizar seguimiento al plan de trabajo de salud  mental  </t>
  </si>
  <si>
    <t xml:space="preserve">Estructura de seguimiento a  plan  de trabajo de salud mental y soportes de ejecucion </t>
  </si>
  <si>
    <t>84%
61/73</t>
  </si>
  <si>
    <t xml:space="preserve">Implementar la historia  clinica de lactancia materna </t>
  </si>
  <si>
    <t xml:space="preserve">Pantallazo de historia clinica   parametrizada en historia clinica </t>
  </si>
  <si>
    <t>Enfermera PYD , lider IAMII</t>
  </si>
  <si>
    <t xml:space="preserve">Realizar  seguimiento a la cohorte de menores de 6 meses para verificacion de lactacnia materna  exclusiva </t>
  </si>
  <si>
    <t xml:space="preserve">Estructura de seguimiento a  lactancia  materna </t>
  </si>
  <si>
    <t>5%
31/687</t>
  </si>
  <si>
    <t>Realizar el reporte semanal de información en Salud Pública de Nutrición en el aplicativo departamental MANGO</t>
  </si>
  <si>
    <t xml:space="preserve">Pantallazo de reporte a mango </t>
  </si>
  <si>
    <t xml:space="preserve">Nutricionista  Institucional </t>
  </si>
  <si>
    <t xml:space="preserve">Realizar seguimiento estricto  a  menores con  bajo pesso </t>
  </si>
  <si>
    <t xml:space="preserve">Estructura  de seguimiento  a menores con bajo peso, registro en historia clinica  se seguimiento </t>
  </si>
  <si>
    <t>87%
48/55</t>
  </si>
  <si>
    <t>Realizar autoapreciacion en  estrategia IAMII</t>
  </si>
  <si>
    <t xml:space="preserve">Autoapreciacion , acta de reunion </t>
  </si>
  <si>
    <t xml:space="preserve">Realizar y ejecutar plan de accion en  estrategia IAMII de acuerdo a resultados de la autoapreciacion </t>
  </si>
  <si>
    <t>Plan de accion de la  estrategia IAMII</t>
  </si>
  <si>
    <t xml:space="preserve"> DIMENSIÓN VIDA SALUDABLE  Y ENFERMEDABLES TRANSMISIBLES</t>
  </si>
  <si>
    <t>95%
794/838</t>
  </si>
  <si>
    <t xml:space="preserve">Vacunar a libre demanda a menores  con DPT, polio, triple viral  menores de 1 años y triple viral menores de 5 años </t>
  </si>
  <si>
    <t xml:space="preserve">Informe de vacunacion </t>
  </si>
  <si>
    <t xml:space="preserve">Vacunadora </t>
  </si>
  <si>
    <t xml:space="preserve">Realizar jornadas de vacunacion establecidas  por SSC </t>
  </si>
  <si>
    <t>Informe de jornada de vacunacion</t>
  </si>
  <si>
    <t>Cumplimiento de los reportes mensuales a la Direccion de Salud Publica y al Laboratorio de Salud Publica de la Secretaria de Salud del departamento y demas entidades</t>
  </si>
  <si>
    <t>Informe de reporte  a entes de control</t>
  </si>
  <si>
    <t xml:space="preserve">Terapeuta </t>
  </si>
  <si>
    <t>enfermeria@hospital-sesquile-cundinamarca.gov.co</t>
  </si>
  <si>
    <t xml:space="preserve">Realizar seguimiento a pacientes menores de 5 años con IRA  </t>
  </si>
  <si>
    <t xml:space="preserve">Estructura de seguimiento a menores de 5 años con IRA </t>
  </si>
  <si>
    <t xml:space="preserve">Realizar y evaluar demanda  inducida al programa del  joven </t>
  </si>
  <si>
    <t xml:space="preserve">Informe de demanda inducida </t>
  </si>
  <si>
    <t xml:space="preserve">Realizar  consulta del  joven a libre demanda  </t>
  </si>
  <si>
    <t xml:space="preserve">Registro de consultas de joven </t>
  </si>
  <si>
    <t>Nº META</t>
  </si>
  <si>
    <t>Valor esperado Año 3</t>
  </si>
  <si>
    <r>
      <rPr>
        <sz val="16"/>
        <rFont val="Arial Narrow"/>
        <family val="2"/>
      </rPr>
      <t xml:space="preserve">Lograr el  29% </t>
    </r>
    <r>
      <rPr>
        <sz val="16"/>
        <color indexed="8"/>
        <rFont val="Arial Narrow"/>
        <family val="2"/>
      </rPr>
      <t>los tratamiento terminados en pacientes con tamizaje durante la vigencia.</t>
    </r>
  </si>
  <si>
    <t>Aumentar  a 50%  el tamizaje para hipertensión de la población mayor de 19 a 69  años con  sitio de atención ESE  Hospital San Antonio de sesquile</t>
  </si>
  <si>
    <t xml:space="preserve">ESE HOSPITAL SAN ANTONIO DE  SESQUILE </t>
  </si>
  <si>
    <t>PLAN  OPERATIVO ANUAL - 2023</t>
  </si>
  <si>
    <t>PONDERACIÓN ACTIVIDAD</t>
  </si>
  <si>
    <t xml:space="preserve">I TRIM </t>
  </si>
  <si>
    <t xml:space="preserve">EJECUTADO I TRIME </t>
  </si>
  <si>
    <t>EJECUTADO II TRIM</t>
  </si>
  <si>
    <t>EJECUTADO  TERCER TRIM</t>
  </si>
  <si>
    <t xml:space="preserve">EJECUTADO IV TRIMESTRE </t>
  </si>
  <si>
    <t xml:space="preserve">ESPERADO I SEMESTRE  </t>
  </si>
  <si>
    <t xml:space="preserve">EJECUTADO IIVTRIMESTRE  </t>
  </si>
  <si>
    <t>Línea base 2022</t>
  </si>
  <si>
    <t xml:space="preserve">PROCESO DE APOYO </t>
  </si>
  <si>
    <t xml:space="preserve">Realizar comparacion de los  dos ultimos  periodos  de generacion  de residuos, consumo  de agua  y energia  para establecer la difenencia  respecto a la pandemia </t>
  </si>
  <si>
    <t xml:space="preserve">Informe de comparacion de generacion  de residuos y consumo de agua y enrgia en los ultimos  2 años </t>
  </si>
  <si>
    <t xml:space="preserve">Ingeniera ambiental </t>
  </si>
  <si>
    <t xml:space="preserve">Diseñar e implementar  estrategias de mitigacion de reduccion de residuos, consumo de energia  y agua  a pesar de la  pandemia </t>
  </si>
  <si>
    <t xml:space="preserve">Informe  de estrategias de mitigacion de residos , agua  y energia </t>
  </si>
  <si>
    <t xml:space="preserve">Realizar compensacion de huella de carbono mediante  siembra  de arboles </t>
  </si>
  <si>
    <t xml:space="preserve">Informe  de compensacion  y registro  fotografico </t>
  </si>
  <si>
    <t>Mantener la Recuperaracion de  cartera en  un 20% de la cartera mayor a 360 días</t>
  </si>
  <si>
    <t>39%
(165.879.123/421.524.064)</t>
  </si>
  <si>
    <t>Depuracion y clasificación de la cartera por edades y entidad</t>
  </si>
  <si>
    <t>33.3%</t>
  </si>
  <si>
    <t xml:space="preserve">Reporte de recuperación de cartera 2193 ( Trimestral), anexo 3 ( mensual)  </t>
  </si>
  <si>
    <t xml:space="preserve">Coordinador de cartera </t>
  </si>
  <si>
    <t>cartera@hospital-sesquile-cundinamarca.gov.co</t>
  </si>
  <si>
    <t>Realizar actividades de Conciliacion ante la SNS y realizar Cobro Ejecutivo.</t>
  </si>
  <si>
    <t>Actas conciliacion cartera y glosas</t>
  </si>
  <si>
    <t xml:space="preserve">.
Realización de procedimientos facturación y circularización para el cobro.
</t>
  </si>
  <si>
    <t>copia de los radicados antes las diferentes entidades</t>
  </si>
  <si>
    <t>53,5%
(2.953.863.584/5521661420)</t>
  </si>
  <si>
    <t xml:space="preserve">Realizar las respectivas Conciliaciones con periocidad inferior a 3 meses  </t>
  </si>
  <si>
    <t>Actas de conciliaicion con las diferentes EPS</t>
  </si>
  <si>
    <t xml:space="preserve">Radicacion de cuentas medicas los diez primeros dias al mes facturado
</t>
  </si>
  <si>
    <t xml:space="preserve"> informe radicacion de cuentas  de manera  mensual</t>
  </si>
  <si>
    <t>84%
70/83</t>
  </si>
  <si>
    <t xml:space="preserve">Realizar el inventario documental   para organizar el fondo acumulado de la entidad </t>
  </si>
  <si>
    <t xml:space="preserve">Informe  e inventario del  fondo acumulado de la entidad </t>
  </si>
  <si>
    <t xml:space="preserve">Lider  gestion documental </t>
  </si>
  <si>
    <t xml:space="preserve">Actualizar el  plan de bienestar de la  institucion </t>
  </si>
  <si>
    <t xml:space="preserve">Plan de bienestar  institucional </t>
  </si>
  <si>
    <t xml:space="preserve">Lider  talento  humano </t>
  </si>
  <si>
    <t>apabacha@gmail.com</t>
  </si>
  <si>
    <t xml:space="preserve"> ejecutar y realizar  seguimiento al plan de bienestar de la  institucion </t>
  </si>
  <si>
    <t xml:space="preserve">Estructura de seguimientoal plan de bienestar </t>
  </si>
  <si>
    <t>Socializar  y evaluar  el  codigo de integridad a los  funcionarios de la  institucion</t>
  </si>
  <si>
    <t xml:space="preserve">Actas de socializacion, listas de asitencia,informe de capacitacion </t>
  </si>
  <si>
    <t xml:space="preserve">Lider talento humano </t>
  </si>
  <si>
    <t xml:space="preserve">Diseñar  plan  institucional  de capacitacion </t>
  </si>
  <si>
    <t xml:space="preserve">Plan  institucional de capacitacion </t>
  </si>
  <si>
    <t>Lider talento humano</t>
  </si>
  <si>
    <t>Realizar  seguimiento al plan de capacitaciones mediante seguimiento a  indicadores</t>
  </si>
  <si>
    <t xml:space="preserve">Estructura de seguimiento a plan de capacitaciones </t>
  </si>
  <si>
    <t xml:space="preserve">Diseñar plan institucional de  incentivos </t>
  </si>
  <si>
    <t xml:space="preserve">Plan  de incetivos insitucional </t>
  </si>
  <si>
    <t xml:space="preserve">Realizar seguimiento al plan institucional de incetivos  </t>
  </si>
  <si>
    <t xml:space="preserve">Estructura de seguimiento a plan de incentivos  institucional </t>
  </si>
  <si>
    <t xml:space="preserve">Elaborar el Plan de Trabajo Anual Y Plan de Capacitación 2021 del Sistema de Gestión de Seguridad y Salud en el Trabajo aprobado por el Gerente de la ESE  </t>
  </si>
  <si>
    <t xml:space="preserve">Plan  de trabajo anual de SST - Plan de capacitacion </t>
  </si>
  <si>
    <t xml:space="preserve">Asesora seguridad y salud  en el trabajo </t>
  </si>
  <si>
    <t>ssthsesquile@gmail.com</t>
  </si>
  <si>
    <t xml:space="preserve">Realizar un seguimiento Trimestral al cumplimiento del Plan de Mejora (sale de la autoevaluación 2020) y el Plan de Trabajo Anual - Plan de Capacitación del SG-SST vigencia 2021- Implementación del Plan Hospitalario de Emergencia </t>
  </si>
  <si>
    <t xml:space="preserve">Plan de mejora  y estructura de seguimiento </t>
  </si>
  <si>
    <t xml:space="preserve">Hacer seguimiento al mapa de riesgos de corrupcion  de la institucion </t>
  </si>
  <si>
    <t xml:space="preserve">Seguimiento  mapa de riesgo de la entidad </t>
  </si>
  <si>
    <t xml:space="preserve">Control interno </t>
  </si>
  <si>
    <t xml:space="preserve">Actualizar la pagina WEB de la  institucion y cumplir  con los parametros del informe ITA </t>
  </si>
  <si>
    <t xml:space="preserve">Informe  actualizacion  paginaWEB </t>
  </si>
  <si>
    <t xml:space="preserve">Ingeniero de sistemas </t>
  </si>
  <si>
    <t>tec.informatica</t>
  </si>
  <si>
    <t>98%
9126/9281</t>
  </si>
  <si>
    <t xml:space="preserve">Realizacion de Encuentas  de Satisfaccion en los servicios habilitados de la ESE Hospital así como del Puesto de Salud de Gachancipa y el respectivo  analisis de resultados  y plan de  mejora </t>
  </si>
  <si>
    <t>Informe  analisis  encuestas de satisfaccion - plan de mejoramiento</t>
  </si>
  <si>
    <t xml:space="preserve">Coordinacion SIAU </t>
  </si>
  <si>
    <t xml:space="preserve">siau@hospital-sesquile-cundinamarca.gov.co </t>
  </si>
  <si>
    <t xml:space="preserve">Actualizar  programa  de humanizacion del  servicio </t>
  </si>
  <si>
    <t xml:space="preserve">Programa de humanizacion del  servicio, plan de accion  humanizacion </t>
  </si>
  <si>
    <t xml:space="preserve">Ejecucion  y seguimiento al plan de accion de  humanizacion del  servicio </t>
  </si>
  <si>
    <t xml:space="preserve">Soportes de ejecuacion plan de  accion humanizacion </t>
  </si>
  <si>
    <t>100%
8/8</t>
  </si>
  <si>
    <t xml:space="preserve">Realizar  seguimiento a PQRS por cada entidad aseguradora  mediante  indicadores </t>
  </si>
  <si>
    <t xml:space="preserve">Estructura de seguimiento a PQRS </t>
  </si>
  <si>
    <t xml:space="preserve">Ejecutar plan de mejora  derivado de seguimeinto a PQRS </t>
  </si>
  <si>
    <t>Plan de mejora PQRS, evidencias de ejecucion</t>
  </si>
  <si>
    <t>PLAN OPERATIVO ANUAL  - 2023</t>
  </si>
  <si>
    <t xml:space="preserve">Resultado Porcentual </t>
  </si>
  <si>
    <t>EJECUTADO 2021</t>
  </si>
  <si>
    <t>PROCESOS DE EVALUACION</t>
  </si>
  <si>
    <t>89%
187/210</t>
  </si>
  <si>
    <t xml:space="preserve">Realizar las auditorias de las Historias Clinicas a la guia de practica clinica de crecimiento y desarrollo </t>
  </si>
  <si>
    <t xml:space="preserve">Informe de auditoria de historias clinicas </t>
  </si>
  <si>
    <t xml:space="preserve">Auditor medico </t>
  </si>
  <si>
    <t>lgcantor2@gmail.com</t>
  </si>
  <si>
    <t xml:space="preserve">Lograr el 90 % de     adherencia a las guías de práctica clínica de hipertensión arterial </t>
  </si>
  <si>
    <t>92%
199/217</t>
  </si>
  <si>
    <t>Realizar las auditorias de las Historias Clinicas de los pacientes con Enfermedad Cronica No Transmisible (Hipertension) sobre la adherencia a la guía de practica clinica</t>
  </si>
  <si>
    <t xml:space="preserve">Diseñar programa de auditorias  internas de  acuerdo a direccionamiento de control interno </t>
  </si>
  <si>
    <t xml:space="preserve">Programa de  auditorias  internas </t>
  </si>
  <si>
    <t xml:space="preserve">Profesioanal  control interno </t>
  </si>
  <si>
    <t xml:space="preserve">admin@hospital-sesquile-cundinamarca.gov.co </t>
  </si>
  <si>
    <t xml:space="preserve">Realizar  seguimiento a plan de mejora de auditorias internas  y externas </t>
  </si>
  <si>
    <t xml:space="preserve">Estructura de seguimiento a plan  de mejora  de auditorias  internas y externas - Informe de seguimiento </t>
  </si>
  <si>
    <t xml:space="preserve">Diseñar informe de cierre al  programa de auditorias  de la institucion </t>
  </si>
  <si>
    <t xml:space="preserve">Informe de cierre de programa de auditorias vigencia 2021 </t>
  </si>
  <si>
    <t>Ejecutado I semestre 2022</t>
  </si>
  <si>
    <t>SEG IV TRIM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</si>
</sst>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&quot;$&quot;\ * #,##0_-;\-&quot;$&quot;\ * #,##0_-;_-&quot;$&quot;\ * &quot;-&quot;_-;_-@_-"/>
    <numFmt numFmtId="165" formatCode="0.0%"/>
    <numFmt numFmtId="166" formatCode="0.0"/>
    <numFmt numFmtId="167" formatCode="_-* #,##0_-;\-* #,##0_-;_-* &quot;-&quot;??_-;_-@_-"/>
  </numFmts>
  <fonts count="45" x14ac:knownFonts="1">
    <font>
      <sz val="11"/>
      <color rgb="FF000000"/>
      <name val="Calibri"/>
      <family val="2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 Narrow"/>
      <family val="2"/>
    </font>
    <font>
      <b/>
      <u/>
      <sz val="16"/>
      <name val="Arial Narrow"/>
      <family val="2"/>
    </font>
    <font>
      <sz val="16"/>
      <name val="Arial Narrow"/>
      <family val="2"/>
    </font>
    <font>
      <sz val="14"/>
      <color indexed="8"/>
      <name val="Calibri"/>
      <family val="2"/>
    </font>
    <font>
      <b/>
      <sz val="9"/>
      <color indexed="8"/>
      <name val="Tahoma"/>
      <family val="2"/>
    </font>
    <font>
      <sz val="9"/>
      <color indexed="8"/>
      <name val="Tahoma"/>
      <family val="2"/>
    </font>
    <font>
      <sz val="14"/>
      <name val="Arial"/>
      <family val="2"/>
    </font>
    <font>
      <u/>
      <sz val="14"/>
      <name val="Arial"/>
      <family val="2"/>
    </font>
    <font>
      <sz val="14"/>
      <name val="Arial Narrow"/>
      <family val="2"/>
    </font>
    <font>
      <sz val="14"/>
      <name val="Calibri"/>
      <family val="2"/>
    </font>
    <font>
      <sz val="11"/>
      <name val="Arial Narrow"/>
      <family val="2"/>
    </font>
    <font>
      <b/>
      <sz val="12"/>
      <name val="Arial Narrow"/>
      <family val="2"/>
    </font>
    <font>
      <sz val="16"/>
      <color indexed="8"/>
      <name val="Arial Narrow"/>
      <family val="2"/>
    </font>
    <font>
      <sz val="12"/>
      <name val="Arial Narrow"/>
      <family val="2"/>
    </font>
    <font>
      <sz val="12"/>
      <color indexed="8"/>
      <name val="Arial Narrow"/>
      <family val="2"/>
    </font>
    <font>
      <sz val="10"/>
      <color indexed="8"/>
      <name val="Tahoma"/>
      <family val="2"/>
    </font>
    <font>
      <b/>
      <sz val="10"/>
      <color indexed="8"/>
      <name val="Tahoma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14"/>
      <color rgb="FF000000"/>
      <name val="Calibri"/>
      <family val="2"/>
    </font>
    <font>
      <u/>
      <sz val="16"/>
      <color rgb="FF000000"/>
      <name val="Arial Narrow"/>
      <family val="2"/>
    </font>
    <font>
      <sz val="16"/>
      <color rgb="FF000000"/>
      <name val="Arial Narrow"/>
      <family val="2"/>
    </font>
    <font>
      <u/>
      <sz val="16"/>
      <color theme="10"/>
      <name val="Arial Narrow"/>
      <family val="2"/>
    </font>
    <font>
      <sz val="16"/>
      <color rgb="FF008000"/>
      <name val="Arial Narrow"/>
      <family val="2"/>
    </font>
    <font>
      <sz val="16"/>
      <color theme="1"/>
      <name val="Arial Narrow"/>
      <family val="2"/>
    </font>
    <font>
      <b/>
      <sz val="16"/>
      <color rgb="FF000000"/>
      <name val="Arial Narrow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sz val="14"/>
      <color theme="1"/>
      <name val="Arial"/>
      <family val="2"/>
    </font>
    <font>
      <b/>
      <sz val="14"/>
      <color rgb="FF000000"/>
      <name val="Calibri"/>
      <family val="2"/>
    </font>
    <font>
      <sz val="14"/>
      <color rgb="FF000000"/>
      <name val="Arial Narrow"/>
      <family val="2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sz val="12"/>
      <color rgb="FF000000"/>
      <name val="Arial Narrow"/>
      <family val="2"/>
    </font>
    <font>
      <sz val="12"/>
      <color theme="1"/>
      <name val="Arial Narrow"/>
      <family val="2"/>
    </font>
    <font>
      <b/>
      <sz val="14"/>
      <color theme="4" tint="-0.499984740745262"/>
      <name val="Arial"/>
      <family val="2"/>
    </font>
    <font>
      <b/>
      <sz val="16"/>
      <color theme="1"/>
      <name val="Arial Narrow"/>
      <family val="2"/>
    </font>
    <font>
      <b/>
      <sz val="14"/>
      <color rgb="FF000000"/>
      <name val="Calibri"/>
      <family val="2"/>
      <scheme val="minor"/>
    </font>
    <font>
      <u/>
      <sz val="14"/>
      <color theme="10"/>
      <name val="Calibri"/>
      <family val="2"/>
    </font>
    <font>
      <sz val="14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14B89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rgb="FFC4BD97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4B891"/>
        <bgColor rgb="FFC4BD97"/>
      </patternFill>
    </fill>
    <fill>
      <patternFill patternType="solid">
        <fgColor theme="9" tint="0.59999389629810485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12">
    <xf numFmtId="0" fontId="0" fillId="0" borderId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" fillId="0" borderId="0"/>
    <xf numFmtId="0" fontId="21" fillId="0" borderId="0"/>
    <xf numFmtId="0" fontId="21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1731">
    <xf numFmtId="0" fontId="0" fillId="0" borderId="0" xfId="0"/>
    <xf numFmtId="0" fontId="24" fillId="0" borderId="0" xfId="9" applyFont="1"/>
    <xf numFmtId="0" fontId="24" fillId="0" borderId="0" xfId="9" applyFont="1" applyAlignment="1">
      <alignment horizontal="center" vertical="center"/>
    </xf>
    <xf numFmtId="0" fontId="24" fillId="0" borderId="0" xfId="9" applyFont="1" applyAlignment="1">
      <alignment vertical="center"/>
    </xf>
    <xf numFmtId="0" fontId="25" fillId="0" borderId="0" xfId="0" applyFont="1" applyAlignment="1">
      <alignment horizontal="center" vertical="center" wrapText="1"/>
    </xf>
    <xf numFmtId="0" fontId="26" fillId="0" borderId="0" xfId="0" applyFont="1"/>
    <xf numFmtId="0" fontId="5" fillId="0" borderId="1" xfId="0" applyFont="1" applyBorder="1" applyAlignment="1">
      <alignment horizontal="center" vertical="center" wrapText="1"/>
    </xf>
    <xf numFmtId="9" fontId="26" fillId="0" borderId="2" xfId="0" applyNumberFormat="1" applyFont="1" applyBorder="1" applyAlignment="1">
      <alignment horizontal="center" vertical="center"/>
    </xf>
    <xf numFmtId="9" fontId="26" fillId="0" borderId="3" xfId="0" applyNumberFormat="1" applyFont="1" applyBorder="1" applyAlignment="1">
      <alignment horizontal="center" vertical="center" wrapText="1"/>
    </xf>
    <xf numFmtId="1" fontId="26" fillId="0" borderId="3" xfId="1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9" fontId="26" fillId="0" borderId="4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9" fontId="26" fillId="0" borderId="3" xfId="0" applyNumberFormat="1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 wrapText="1"/>
    </xf>
    <xf numFmtId="9" fontId="26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9" fontId="26" fillId="0" borderId="3" xfId="0" applyNumberFormat="1" applyFont="1" applyBorder="1" applyAlignment="1">
      <alignment horizontal="left" vertical="center" wrapText="1"/>
    </xf>
    <xf numFmtId="0" fontId="26" fillId="0" borderId="2" xfId="0" applyFont="1" applyBorder="1" applyAlignment="1">
      <alignment horizontal="center" vertical="center" wrapText="1"/>
    </xf>
    <xf numFmtId="1" fontId="26" fillId="0" borderId="3" xfId="0" applyNumberFormat="1" applyFont="1" applyBorder="1" applyAlignment="1">
      <alignment horizontal="center" vertical="center"/>
    </xf>
    <xf numFmtId="9" fontId="26" fillId="0" borderId="2" xfId="0" applyNumberFormat="1" applyFont="1" applyBorder="1" applyAlignment="1">
      <alignment horizontal="center" vertical="center" wrapText="1"/>
    </xf>
    <xf numFmtId="9" fontId="27" fillId="0" borderId="2" xfId="1" applyNumberFormat="1" applyFont="1" applyFill="1" applyBorder="1" applyAlignment="1">
      <alignment horizontal="center" vertical="center" wrapText="1"/>
    </xf>
    <xf numFmtId="9" fontId="28" fillId="0" borderId="0" xfId="0" applyNumberFormat="1" applyFont="1" applyAlignment="1">
      <alignment horizontal="center" vertical="top" wrapText="1"/>
    </xf>
    <xf numFmtId="9" fontId="26" fillId="0" borderId="0" xfId="0" applyNumberFormat="1" applyFont="1" applyAlignment="1">
      <alignment horizontal="left" vertical="top" wrapText="1"/>
    </xf>
    <xf numFmtId="0" fontId="26" fillId="0" borderId="0" xfId="0" applyFont="1" applyAlignment="1">
      <alignment horizontal="left" vertical="top" wrapText="1"/>
    </xf>
    <xf numFmtId="2" fontId="26" fillId="0" borderId="0" xfId="0" applyNumberFormat="1" applyFont="1"/>
    <xf numFmtId="0" fontId="28" fillId="0" borderId="0" xfId="0" applyFont="1" applyAlignment="1">
      <alignment horizontal="left" vertical="top" wrapText="1"/>
    </xf>
    <xf numFmtId="0" fontId="25" fillId="0" borderId="0" xfId="0" applyFont="1" applyAlignment="1">
      <alignment wrapText="1"/>
    </xf>
    <xf numFmtId="0" fontId="26" fillId="0" borderId="0" xfId="0" applyFont="1" applyAlignment="1">
      <alignment horizontal="center" wrapText="1"/>
    </xf>
    <xf numFmtId="0" fontId="25" fillId="0" borderId="0" xfId="0" applyFont="1"/>
    <xf numFmtId="0" fontId="26" fillId="0" borderId="3" xfId="0" applyFont="1" applyBorder="1"/>
    <xf numFmtId="0" fontId="26" fillId="0" borderId="0" xfId="0" applyFont="1" applyAlignment="1">
      <alignment horizontal="center"/>
    </xf>
    <xf numFmtId="0" fontId="26" fillId="0" borderId="5" xfId="0" applyFont="1" applyBorder="1"/>
    <xf numFmtId="0" fontId="3" fillId="0" borderId="6" xfId="0" applyFont="1" applyBorder="1" applyAlignment="1">
      <alignment horizontal="center" vertical="center" wrapText="1"/>
    </xf>
    <xf numFmtId="1" fontId="26" fillId="0" borderId="3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1" fontId="29" fillId="0" borderId="3" xfId="10" applyNumberFormat="1" applyFont="1" applyFill="1" applyBorder="1" applyAlignment="1">
      <alignment horizontal="center" vertical="center" wrapText="1"/>
    </xf>
    <xf numFmtId="165" fontId="29" fillId="0" borderId="3" xfId="10" applyNumberFormat="1" applyFont="1" applyFill="1" applyBorder="1" applyAlignment="1">
      <alignment horizontal="center" vertical="center" wrapText="1"/>
    </xf>
    <xf numFmtId="1" fontId="29" fillId="0" borderId="3" xfId="0" applyNumberFormat="1" applyFont="1" applyBorder="1" applyAlignment="1">
      <alignment horizontal="center" vertical="center" wrapText="1"/>
    </xf>
    <xf numFmtId="0" fontId="29" fillId="0" borderId="0" xfId="0" applyFont="1" applyAlignment="1">
      <alignment vertical="center"/>
    </xf>
    <xf numFmtId="1" fontId="26" fillId="0" borderId="3" xfId="1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/>
    </xf>
    <xf numFmtId="9" fontId="26" fillId="0" borderId="3" xfId="10" applyFont="1" applyFill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1" fontId="5" fillId="0" borderId="3" xfId="10" applyNumberFormat="1" applyFont="1" applyFill="1" applyBorder="1" applyAlignment="1">
      <alignment horizontal="center" vertical="center" wrapText="1"/>
    </xf>
    <xf numFmtId="9" fontId="5" fillId="0" borderId="3" xfId="1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0" fontId="5" fillId="0" borderId="0" xfId="0" applyFont="1"/>
    <xf numFmtId="0" fontId="5" fillId="0" borderId="8" xfId="0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9" fontId="5" fillId="0" borderId="4" xfId="10" applyFont="1" applyFill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1" fontId="29" fillId="0" borderId="1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9" fillId="0" borderId="0" xfId="0" applyFont="1"/>
    <xf numFmtId="0" fontId="5" fillId="0" borderId="7" xfId="0" applyFont="1" applyBorder="1" applyAlignment="1">
      <alignment horizontal="center" vertical="center" wrapText="1"/>
    </xf>
    <xf numFmtId="0" fontId="26" fillId="0" borderId="0" xfId="0" applyFont="1" applyAlignment="1">
      <alignment wrapText="1"/>
    </xf>
    <xf numFmtId="1" fontId="26" fillId="0" borderId="0" xfId="0" applyNumberFormat="1" applyFont="1" applyAlignment="1">
      <alignment horizontal="center" wrapText="1"/>
    </xf>
    <xf numFmtId="1" fontId="26" fillId="0" borderId="0" xfId="0" applyNumberFormat="1" applyFont="1" applyAlignment="1">
      <alignment horizontal="center"/>
    </xf>
    <xf numFmtId="9" fontId="26" fillId="0" borderId="0" xfId="10" applyFont="1" applyFill="1" applyAlignment="1">
      <alignment horizontal="center" wrapText="1"/>
    </xf>
    <xf numFmtId="1" fontId="29" fillId="2" borderId="3" xfId="10" applyNumberFormat="1" applyFont="1" applyFill="1" applyBorder="1" applyAlignment="1">
      <alignment horizontal="center" vertical="center" wrapText="1"/>
    </xf>
    <xf numFmtId="165" fontId="5" fillId="0" borderId="9" xfId="10" applyNumberFormat="1" applyFont="1" applyFill="1" applyBorder="1" applyAlignment="1">
      <alignment horizontal="center" vertical="center" wrapText="1"/>
    </xf>
    <xf numFmtId="9" fontId="29" fillId="0" borderId="9" xfId="10" applyFont="1" applyFill="1" applyBorder="1" applyAlignment="1">
      <alignment horizontal="center" vertical="center" wrapText="1"/>
    </xf>
    <xf numFmtId="9" fontId="5" fillId="0" borderId="0" xfId="10" applyFont="1" applyFill="1" applyBorder="1" applyAlignment="1">
      <alignment horizontal="center" vertical="center" wrapText="1"/>
    </xf>
    <xf numFmtId="9" fontId="26" fillId="0" borderId="9" xfId="10" applyFont="1" applyFill="1" applyBorder="1" applyAlignment="1">
      <alignment horizontal="center" vertical="center" wrapText="1"/>
    </xf>
    <xf numFmtId="9" fontId="29" fillId="0" borderId="10" xfId="10" applyFont="1" applyFill="1" applyBorder="1" applyAlignment="1">
      <alignment horizontal="center" vertical="center" wrapText="1"/>
    </xf>
    <xf numFmtId="9" fontId="5" fillId="0" borderId="10" xfId="10" applyFont="1" applyFill="1" applyBorder="1" applyAlignment="1">
      <alignment horizontal="center" vertical="center" wrapText="1"/>
    </xf>
    <xf numFmtId="9" fontId="5" fillId="0" borderId="11" xfId="10" applyFont="1" applyFill="1" applyBorder="1" applyAlignment="1">
      <alignment horizontal="center" vertical="center" wrapText="1"/>
    </xf>
    <xf numFmtId="1" fontId="29" fillId="2" borderId="12" xfId="10" applyNumberFormat="1" applyFont="1" applyFill="1" applyBorder="1" applyAlignment="1">
      <alignment horizontal="center" vertical="center" wrapText="1"/>
    </xf>
    <xf numFmtId="0" fontId="26" fillId="3" borderId="0" xfId="0" applyFont="1" applyFill="1"/>
    <xf numFmtId="165" fontId="26" fillId="0" borderId="3" xfId="10" applyNumberFormat="1" applyFont="1" applyFill="1" applyBorder="1" applyAlignment="1">
      <alignment horizontal="center" vertical="center" wrapText="1"/>
    </xf>
    <xf numFmtId="0" fontId="27" fillId="0" borderId="3" xfId="1" applyFont="1" applyFill="1" applyBorder="1" applyAlignment="1">
      <alignment horizontal="center" vertical="center" wrapText="1"/>
    </xf>
    <xf numFmtId="9" fontId="5" fillId="0" borderId="3" xfId="10" applyFont="1" applyFill="1" applyBorder="1" applyAlignment="1">
      <alignment horizontal="center" vertical="center"/>
    </xf>
    <xf numFmtId="1" fontId="5" fillId="0" borderId="3" xfId="10" applyNumberFormat="1" applyFont="1" applyFill="1" applyBorder="1" applyAlignment="1">
      <alignment horizontal="center" vertical="center"/>
    </xf>
    <xf numFmtId="0" fontId="26" fillId="3" borderId="0" xfId="0" applyFont="1" applyFill="1" applyAlignment="1">
      <alignment horizontal="center"/>
    </xf>
    <xf numFmtId="167" fontId="26" fillId="3" borderId="3" xfId="4" applyNumberFormat="1" applyFont="1" applyFill="1" applyBorder="1" applyAlignment="1">
      <alignment horizontal="center" vertical="center"/>
    </xf>
    <xf numFmtId="0" fontId="26" fillId="3" borderId="0" xfId="0" applyFont="1" applyFill="1" applyAlignment="1">
      <alignment horizontal="center" vertical="center"/>
    </xf>
    <xf numFmtId="0" fontId="5" fillId="3" borderId="12" xfId="0" applyFont="1" applyFill="1" applyBorder="1" applyAlignment="1">
      <alignment horizontal="center" vertical="center" wrapText="1"/>
    </xf>
    <xf numFmtId="9" fontId="26" fillId="3" borderId="10" xfId="0" applyNumberFormat="1" applyFont="1" applyFill="1" applyBorder="1" applyAlignment="1">
      <alignment horizontal="center" vertical="center" wrapText="1"/>
    </xf>
    <xf numFmtId="9" fontId="26" fillId="3" borderId="12" xfId="0" applyNumberFormat="1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6" fillId="3" borderId="10" xfId="0" applyFont="1" applyFill="1" applyBorder="1" applyAlignment="1">
      <alignment horizontal="center" vertical="center" wrapText="1"/>
    </xf>
    <xf numFmtId="0" fontId="26" fillId="3" borderId="13" xfId="0" applyFont="1" applyFill="1" applyBorder="1" applyAlignment="1">
      <alignment horizontal="center" vertical="center" wrapText="1"/>
    </xf>
    <xf numFmtId="0" fontId="26" fillId="3" borderId="14" xfId="0" applyFont="1" applyFill="1" applyBorder="1" applyAlignment="1">
      <alignment horizontal="center" vertical="center" wrapText="1"/>
    </xf>
    <xf numFmtId="9" fontId="26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9" fontId="26" fillId="0" borderId="5" xfId="0" applyNumberFormat="1" applyFont="1" applyBorder="1" applyAlignment="1">
      <alignment horizontal="left" vertical="center" wrapText="1"/>
    </xf>
    <xf numFmtId="9" fontId="26" fillId="0" borderId="15" xfId="0" applyNumberFormat="1" applyFont="1" applyBorder="1" applyAlignment="1">
      <alignment horizontal="center" vertical="center" wrapText="1"/>
    </xf>
    <xf numFmtId="1" fontId="26" fillId="0" borderId="1" xfId="10" applyNumberFormat="1" applyFont="1" applyFill="1" applyBorder="1" applyAlignment="1">
      <alignment horizontal="center" vertical="center"/>
    </xf>
    <xf numFmtId="9" fontId="26" fillId="0" borderId="0" xfId="10" applyFont="1" applyFill="1" applyBorder="1"/>
    <xf numFmtId="9" fontId="26" fillId="0" borderId="0" xfId="10" applyFont="1" applyFill="1"/>
    <xf numFmtId="1" fontId="26" fillId="3" borderId="16" xfId="0" applyNumberFormat="1" applyFont="1" applyFill="1" applyBorder="1" applyAlignment="1">
      <alignment horizontal="center" vertical="center"/>
    </xf>
    <xf numFmtId="1" fontId="26" fillId="3" borderId="17" xfId="0" applyNumberFormat="1" applyFont="1" applyFill="1" applyBorder="1" applyAlignment="1">
      <alignment horizontal="center" vertical="center"/>
    </xf>
    <xf numFmtId="9" fontId="26" fillId="3" borderId="17" xfId="0" applyNumberFormat="1" applyFont="1" applyFill="1" applyBorder="1" applyAlignment="1">
      <alignment horizontal="center" vertical="center"/>
    </xf>
    <xf numFmtId="9" fontId="26" fillId="3" borderId="18" xfId="0" applyNumberFormat="1" applyFont="1" applyFill="1" applyBorder="1" applyAlignment="1">
      <alignment horizontal="center" vertical="center"/>
    </xf>
    <xf numFmtId="165" fontId="26" fillId="3" borderId="19" xfId="0" applyNumberFormat="1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 wrapText="1"/>
    </xf>
    <xf numFmtId="0" fontId="26" fillId="3" borderId="17" xfId="0" applyFont="1" applyFill="1" applyBorder="1" applyAlignment="1">
      <alignment horizontal="center" vertical="center"/>
    </xf>
    <xf numFmtId="9" fontId="26" fillId="3" borderId="18" xfId="1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 wrapText="1"/>
    </xf>
    <xf numFmtId="167" fontId="26" fillId="3" borderId="17" xfId="4" applyNumberFormat="1" applyFont="1" applyFill="1" applyBorder="1" applyAlignment="1">
      <alignment horizontal="center" vertical="center"/>
    </xf>
    <xf numFmtId="9" fontId="26" fillId="3" borderId="18" xfId="0" applyNumberFormat="1" applyFont="1" applyFill="1" applyBorder="1" applyAlignment="1">
      <alignment horizontal="center" vertical="center" wrapText="1"/>
    </xf>
    <xf numFmtId="9" fontId="27" fillId="3" borderId="18" xfId="1" applyNumberFormat="1" applyFont="1" applyFill="1" applyBorder="1" applyAlignment="1">
      <alignment horizontal="center" vertical="center"/>
    </xf>
    <xf numFmtId="9" fontId="27" fillId="3" borderId="10" xfId="1" applyNumberFormat="1" applyFont="1" applyFill="1" applyBorder="1" applyAlignment="1">
      <alignment horizontal="center" vertical="center"/>
    </xf>
    <xf numFmtId="9" fontId="29" fillId="4" borderId="3" xfId="10" applyFont="1" applyFill="1" applyBorder="1" applyAlignment="1">
      <alignment horizontal="center" vertical="center" wrapText="1"/>
    </xf>
    <xf numFmtId="9" fontId="5" fillId="4" borderId="3" xfId="10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165" fontId="26" fillId="0" borderId="20" xfId="10" applyNumberFormat="1" applyFont="1" applyFill="1" applyBorder="1" applyAlignment="1">
      <alignment horizontal="center" vertical="center" wrapText="1"/>
    </xf>
    <xf numFmtId="9" fontId="29" fillId="5" borderId="10" xfId="10" applyFont="1" applyFill="1" applyBorder="1" applyAlignment="1">
      <alignment horizontal="center" vertical="center" wrapText="1"/>
    </xf>
    <xf numFmtId="9" fontId="26" fillId="0" borderId="21" xfId="10" applyFont="1" applyFill="1" applyBorder="1" applyAlignment="1">
      <alignment horizontal="center" vertical="center"/>
    </xf>
    <xf numFmtId="9" fontId="26" fillId="5" borderId="10" xfId="10" applyFont="1" applyFill="1" applyBorder="1" applyAlignment="1">
      <alignment horizontal="center" vertical="center" wrapText="1"/>
    </xf>
    <xf numFmtId="9" fontId="26" fillId="0" borderId="1" xfId="10" applyFont="1" applyFill="1" applyBorder="1" applyAlignment="1">
      <alignment horizontal="center" vertical="center"/>
    </xf>
    <xf numFmtId="9" fontId="26" fillId="0" borderId="3" xfId="10" applyFont="1" applyFill="1" applyBorder="1" applyAlignment="1">
      <alignment horizontal="center" vertical="center"/>
    </xf>
    <xf numFmtId="9" fontId="26" fillId="0" borderId="4" xfId="1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9" fontId="26" fillId="3" borderId="3" xfId="0" applyNumberFormat="1" applyFont="1" applyFill="1" applyBorder="1" applyAlignment="1">
      <alignment horizontal="center" vertical="center"/>
    </xf>
    <xf numFmtId="9" fontId="26" fillId="3" borderId="6" xfId="0" applyNumberFormat="1" applyFont="1" applyFill="1" applyBorder="1" applyAlignment="1">
      <alignment horizontal="center" vertical="center"/>
    </xf>
    <xf numFmtId="0" fontId="26" fillId="3" borderId="17" xfId="0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/>
    </xf>
    <xf numFmtId="0" fontId="26" fillId="3" borderId="6" xfId="0" applyFont="1" applyFill="1" applyBorder="1" applyAlignment="1">
      <alignment horizontal="center" vertical="center"/>
    </xf>
    <xf numFmtId="9" fontId="26" fillId="3" borderId="10" xfId="0" applyNumberFormat="1" applyFont="1" applyFill="1" applyBorder="1" applyAlignment="1">
      <alignment horizontal="center" vertical="center"/>
    </xf>
    <xf numFmtId="0" fontId="24" fillId="0" borderId="0" xfId="9" applyFont="1" applyAlignment="1">
      <alignment horizontal="center" vertical="center" wrapText="1"/>
    </xf>
    <xf numFmtId="1" fontId="5" fillId="2" borderId="12" xfId="10" applyNumberFormat="1" applyFont="1" applyFill="1" applyBorder="1" applyAlignment="1">
      <alignment horizontal="center" vertical="center" wrapText="1"/>
    </xf>
    <xf numFmtId="1" fontId="5" fillId="2" borderId="3" xfId="1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justify" vertical="center" wrapText="1"/>
    </xf>
    <xf numFmtId="0" fontId="30" fillId="0" borderId="17" xfId="0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9" fontId="5" fillId="0" borderId="3" xfId="0" applyNumberFormat="1" applyFont="1" applyBorder="1" applyAlignment="1">
      <alignment horizontal="center" vertical="center" wrapText="1"/>
    </xf>
    <xf numFmtId="9" fontId="5" fillId="0" borderId="3" xfId="0" applyNumberFormat="1" applyFont="1" applyBorder="1" applyAlignment="1">
      <alignment horizontal="center" vertical="center"/>
    </xf>
    <xf numFmtId="0" fontId="26" fillId="0" borderId="5" xfId="0" applyFont="1" applyBorder="1" applyAlignment="1">
      <alignment horizontal="left" vertical="center" wrapText="1"/>
    </xf>
    <xf numFmtId="0" fontId="26" fillId="0" borderId="15" xfId="0" applyFont="1" applyBorder="1" applyAlignment="1">
      <alignment horizontal="left" vertical="center" wrapText="1"/>
    </xf>
    <xf numFmtId="9" fontId="5" fillId="0" borderId="5" xfId="0" applyNumberFormat="1" applyFont="1" applyBorder="1" applyAlignment="1">
      <alignment horizontal="center" vertical="center" wrapText="1"/>
    </xf>
    <xf numFmtId="9" fontId="26" fillId="0" borderId="19" xfId="0" applyNumberFormat="1" applyFont="1" applyBorder="1" applyAlignment="1">
      <alignment horizontal="center" vertical="center"/>
    </xf>
    <xf numFmtId="9" fontId="26" fillId="0" borderId="1" xfId="0" applyNumberFormat="1" applyFont="1" applyBorder="1" applyAlignment="1">
      <alignment horizontal="center" vertical="center"/>
    </xf>
    <xf numFmtId="9" fontId="26" fillId="5" borderId="10" xfId="10" applyFont="1" applyFill="1" applyBorder="1" applyAlignment="1">
      <alignment horizontal="center" vertical="center"/>
    </xf>
    <xf numFmtId="1" fontId="26" fillId="0" borderId="0" xfId="0" applyNumberFormat="1" applyFont="1"/>
    <xf numFmtId="0" fontId="30" fillId="3" borderId="0" xfId="0" applyFont="1" applyFill="1"/>
    <xf numFmtId="0" fontId="3" fillId="3" borderId="0" xfId="0" applyFont="1" applyFill="1" applyAlignment="1">
      <alignment vertical="center" wrapText="1"/>
    </xf>
    <xf numFmtId="9" fontId="26" fillId="4" borderId="22" xfId="0" applyNumberFormat="1" applyFont="1" applyFill="1" applyBorder="1" applyAlignment="1">
      <alignment horizontal="center" vertical="center"/>
    </xf>
    <xf numFmtId="165" fontId="26" fillId="4" borderId="18" xfId="0" applyNumberFormat="1" applyFont="1" applyFill="1" applyBorder="1" applyAlignment="1">
      <alignment horizontal="center" vertical="center"/>
    </xf>
    <xf numFmtId="9" fontId="26" fillId="4" borderId="5" xfId="0" applyNumberFormat="1" applyFont="1" applyFill="1" applyBorder="1" applyAlignment="1">
      <alignment horizontal="center" vertical="center"/>
    </xf>
    <xf numFmtId="165" fontId="26" fillId="4" borderId="10" xfId="0" applyNumberFormat="1" applyFont="1" applyFill="1" applyBorder="1" applyAlignment="1">
      <alignment horizontal="center" vertical="center"/>
    </xf>
    <xf numFmtId="9" fontId="26" fillId="5" borderId="18" xfId="10" applyFont="1" applyFill="1" applyBorder="1" applyAlignment="1">
      <alignment horizontal="center" vertical="center"/>
    </xf>
    <xf numFmtId="9" fontId="26" fillId="5" borderId="3" xfId="0" applyNumberFormat="1" applyFont="1" applyFill="1" applyBorder="1" applyAlignment="1">
      <alignment horizontal="center" vertical="center"/>
    </xf>
    <xf numFmtId="9" fontId="26" fillId="5" borderId="17" xfId="0" applyNumberFormat="1" applyFont="1" applyFill="1" applyBorder="1" applyAlignment="1">
      <alignment horizontal="center" vertical="center"/>
    </xf>
    <xf numFmtId="9" fontId="26" fillId="2" borderId="17" xfId="0" applyNumberFormat="1" applyFont="1" applyFill="1" applyBorder="1" applyAlignment="1">
      <alignment horizontal="center" vertical="center"/>
    </xf>
    <xf numFmtId="9" fontId="26" fillId="2" borderId="18" xfId="10" applyFont="1" applyFill="1" applyBorder="1" applyAlignment="1">
      <alignment horizontal="center" vertical="center"/>
    </xf>
    <xf numFmtId="9" fontId="26" fillId="2" borderId="3" xfId="0" applyNumberFormat="1" applyFont="1" applyFill="1" applyBorder="1" applyAlignment="1">
      <alignment horizontal="center" vertical="center"/>
    </xf>
    <xf numFmtId="9" fontId="26" fillId="2" borderId="10" xfId="10" applyFont="1" applyFill="1" applyBorder="1" applyAlignment="1">
      <alignment horizontal="center" vertical="center"/>
    </xf>
    <xf numFmtId="9" fontId="26" fillId="0" borderId="0" xfId="10" applyFont="1" applyFill="1" applyBorder="1" applyAlignment="1">
      <alignment horizontal="center" vertical="center"/>
    </xf>
    <xf numFmtId="165" fontId="26" fillId="2" borderId="17" xfId="0" applyNumberFormat="1" applyFont="1" applyFill="1" applyBorder="1" applyAlignment="1">
      <alignment horizontal="center" vertical="center"/>
    </xf>
    <xf numFmtId="165" fontId="26" fillId="2" borderId="3" xfId="0" applyNumberFormat="1" applyFont="1" applyFill="1" applyBorder="1" applyAlignment="1">
      <alignment horizontal="center" vertical="center"/>
    </xf>
    <xf numFmtId="165" fontId="26" fillId="5" borderId="3" xfId="0" applyNumberFormat="1" applyFont="1" applyFill="1" applyBorder="1" applyAlignment="1">
      <alignment horizontal="center" vertical="center"/>
    </xf>
    <xf numFmtId="0" fontId="31" fillId="6" borderId="23" xfId="9" applyFont="1" applyFill="1" applyBorder="1" applyAlignment="1">
      <alignment horizontal="center"/>
    </xf>
    <xf numFmtId="0" fontId="31" fillId="6" borderId="0" xfId="9" applyFont="1" applyFill="1" applyAlignment="1">
      <alignment horizontal="center"/>
    </xf>
    <xf numFmtId="0" fontId="31" fillId="6" borderId="0" xfId="9" applyFont="1" applyFill="1"/>
    <xf numFmtId="0" fontId="31" fillId="6" borderId="0" xfId="9" applyFont="1" applyFill="1" applyAlignment="1">
      <alignment horizontal="center" wrapText="1"/>
    </xf>
    <xf numFmtId="0" fontId="31" fillId="6" borderId="0" xfId="9" applyFont="1" applyFill="1" applyAlignment="1">
      <alignment wrapText="1"/>
    </xf>
    <xf numFmtId="0" fontId="31" fillId="6" borderId="0" xfId="9" applyFont="1" applyFill="1" applyAlignment="1">
      <alignment horizontal="center" vertical="center"/>
    </xf>
    <xf numFmtId="0" fontId="31" fillId="0" borderId="0" xfId="9" applyFont="1" applyAlignment="1">
      <alignment horizontal="center" vertical="center"/>
    </xf>
    <xf numFmtId="0" fontId="2" fillId="6" borderId="23" xfId="9" applyFont="1" applyFill="1" applyBorder="1" applyAlignment="1">
      <alignment horizontal="center" vertical="center" wrapText="1"/>
    </xf>
    <xf numFmtId="0" fontId="2" fillId="6" borderId="0" xfId="9" applyFont="1" applyFill="1" applyAlignment="1">
      <alignment horizontal="center" vertical="center" wrapText="1"/>
    </xf>
    <xf numFmtId="0" fontId="2" fillId="6" borderId="0" xfId="9" applyFont="1" applyFill="1" applyAlignment="1">
      <alignment vertical="center" wrapText="1"/>
    </xf>
    <xf numFmtId="0" fontId="2" fillId="6" borderId="0" xfId="9" applyFont="1" applyFill="1" applyAlignment="1">
      <alignment wrapText="1"/>
    </xf>
    <xf numFmtId="0" fontId="32" fillId="7" borderId="9" xfId="9" applyFont="1" applyFill="1" applyBorder="1" applyAlignment="1">
      <alignment wrapText="1"/>
    </xf>
    <xf numFmtId="0" fontId="9" fillId="0" borderId="4" xfId="9" applyFont="1" applyBorder="1" applyAlignment="1">
      <alignment horizontal="center" vertical="center" wrapText="1"/>
    </xf>
    <xf numFmtId="0" fontId="10" fillId="0" borderId="24" xfId="3" applyFont="1" applyFill="1" applyBorder="1" applyAlignment="1">
      <alignment horizontal="center" vertical="center" wrapText="1"/>
    </xf>
    <xf numFmtId="0" fontId="32" fillId="0" borderId="4" xfId="9" applyFont="1" applyBorder="1" applyAlignment="1">
      <alignment horizontal="center" vertical="center" wrapText="1"/>
    </xf>
    <xf numFmtId="0" fontId="32" fillId="0" borderId="4" xfId="9" applyFont="1" applyBorder="1" applyAlignment="1">
      <alignment horizontal="center" vertical="center"/>
    </xf>
    <xf numFmtId="9" fontId="32" fillId="0" borderId="4" xfId="9" applyNumberFormat="1" applyFont="1" applyBorder="1" applyAlignment="1">
      <alignment horizontal="center" vertical="center"/>
    </xf>
    <xf numFmtId="0" fontId="10" fillId="0" borderId="11" xfId="3" applyFont="1" applyFill="1" applyBorder="1" applyAlignment="1">
      <alignment horizontal="center" vertical="top" wrapText="1"/>
    </xf>
    <xf numFmtId="0" fontId="32" fillId="0" borderId="1" xfId="9" applyFont="1" applyBorder="1" applyAlignment="1">
      <alignment horizontal="center" vertical="center" wrapText="1"/>
    </xf>
    <xf numFmtId="0" fontId="32" fillId="0" borderId="1" xfId="9" applyFont="1" applyBorder="1" applyAlignment="1">
      <alignment horizontal="center" vertical="center"/>
    </xf>
    <xf numFmtId="9" fontId="32" fillId="0" borderId="1" xfId="9" applyNumberFormat="1" applyFont="1" applyBorder="1" applyAlignment="1">
      <alignment horizontal="center" vertical="center"/>
    </xf>
    <xf numFmtId="0" fontId="32" fillId="0" borderId="1" xfId="9" applyFont="1" applyBorder="1" applyAlignment="1">
      <alignment horizontal="center" wrapText="1"/>
    </xf>
    <xf numFmtId="0" fontId="9" fillId="0" borderId="3" xfId="9" applyFont="1" applyBorder="1" applyAlignment="1">
      <alignment horizontal="center" vertical="center" wrapText="1"/>
    </xf>
    <xf numFmtId="0" fontId="32" fillId="0" borderId="3" xfId="9" applyFont="1" applyBorder="1" applyAlignment="1">
      <alignment vertical="center" wrapText="1"/>
    </xf>
    <xf numFmtId="0" fontId="32" fillId="0" borderId="3" xfId="9" applyFont="1" applyBorder="1" applyAlignment="1">
      <alignment vertical="center"/>
    </xf>
    <xf numFmtId="9" fontId="32" fillId="0" borderId="3" xfId="9" applyNumberFormat="1" applyFont="1" applyBorder="1" applyAlignment="1">
      <alignment horizontal="center" vertical="center"/>
    </xf>
    <xf numFmtId="0" fontId="32" fillId="0" borderId="3" xfId="9" applyFont="1" applyBorder="1" applyAlignment="1">
      <alignment horizontal="center" vertical="center"/>
    </xf>
    <xf numFmtId="0" fontId="9" fillId="0" borderId="10" xfId="9" applyFont="1" applyBorder="1" applyAlignment="1">
      <alignment vertical="center" wrapText="1"/>
    </xf>
    <xf numFmtId="0" fontId="32" fillId="7" borderId="25" xfId="9" applyFont="1" applyFill="1" applyBorder="1"/>
    <xf numFmtId="0" fontId="32" fillId="8" borderId="9" xfId="9" applyFont="1" applyFill="1" applyBorder="1" applyAlignment="1">
      <alignment horizontal="center" vertical="center" wrapText="1"/>
    </xf>
    <xf numFmtId="0" fontId="32" fillId="0" borderId="3" xfId="9" applyFont="1" applyBorder="1" applyAlignment="1">
      <alignment horizontal="center" vertical="center" wrapText="1"/>
    </xf>
    <xf numFmtId="0" fontId="9" fillId="0" borderId="3" xfId="8" applyFont="1" applyBorder="1" applyAlignment="1">
      <alignment vertical="center" wrapText="1"/>
    </xf>
    <xf numFmtId="0" fontId="10" fillId="0" borderId="10" xfId="3" applyFont="1" applyFill="1" applyBorder="1" applyAlignment="1">
      <alignment vertical="center" wrapText="1"/>
    </xf>
    <xf numFmtId="0" fontId="9" fillId="0" borderId="3" xfId="9" applyFont="1" applyBorder="1" applyAlignment="1">
      <alignment vertical="center" wrapText="1"/>
    </xf>
    <xf numFmtId="9" fontId="9" fillId="0" borderId="3" xfId="11" applyFont="1" applyFill="1" applyBorder="1" applyAlignment="1">
      <alignment vertical="center" wrapText="1"/>
    </xf>
    <xf numFmtId="9" fontId="9" fillId="0" borderId="3" xfId="9" applyNumberFormat="1" applyFont="1" applyBorder="1" applyAlignment="1">
      <alignment horizontal="center" vertical="center" wrapText="1"/>
    </xf>
    <xf numFmtId="0" fontId="9" fillId="0" borderId="10" xfId="9" applyFont="1" applyBorder="1" applyAlignment="1">
      <alignment horizontal="center" vertical="center" wrapText="1"/>
    </xf>
    <xf numFmtId="0" fontId="33" fillId="0" borderId="3" xfId="9" applyFont="1" applyBorder="1" applyAlignment="1">
      <alignment horizontal="center" vertical="center" wrapText="1"/>
    </xf>
    <xf numFmtId="0" fontId="10" fillId="0" borderId="10" xfId="3" applyFont="1" applyFill="1" applyBorder="1" applyAlignment="1">
      <alignment horizontal="center" vertical="center" wrapText="1"/>
    </xf>
    <xf numFmtId="0" fontId="32" fillId="0" borderId="3" xfId="9" applyFont="1" applyBorder="1" applyAlignment="1">
      <alignment horizontal="left" vertical="center" wrapText="1"/>
    </xf>
    <xf numFmtId="0" fontId="32" fillId="0" borderId="3" xfId="9" applyFont="1" applyBorder="1" applyAlignment="1">
      <alignment horizontal="left" vertical="center"/>
    </xf>
    <xf numFmtId="9" fontId="32" fillId="0" borderId="3" xfId="9" applyNumberFormat="1" applyFont="1" applyBorder="1" applyAlignment="1">
      <alignment horizontal="center" vertical="center" wrapText="1"/>
    </xf>
    <xf numFmtId="0" fontId="9" fillId="0" borderId="3" xfId="9" applyFont="1" applyBorder="1" applyAlignment="1">
      <alignment horizontal="justify" vertical="center" wrapText="1"/>
    </xf>
    <xf numFmtId="0" fontId="34" fillId="9" borderId="3" xfId="9" applyFont="1" applyFill="1" applyBorder="1" applyAlignment="1">
      <alignment horizontal="center" vertical="center" textRotation="90" wrapText="1"/>
    </xf>
    <xf numFmtId="0" fontId="34" fillId="10" borderId="3" xfId="9" applyFont="1" applyFill="1" applyBorder="1" applyAlignment="1">
      <alignment horizontal="center" vertical="center" textRotation="90" wrapText="1"/>
    </xf>
    <xf numFmtId="0" fontId="32" fillId="8" borderId="26" xfId="9" applyFont="1" applyFill="1" applyBorder="1" applyAlignment="1">
      <alignment horizontal="center" vertical="center" wrapText="1"/>
    </xf>
    <xf numFmtId="0" fontId="10" fillId="0" borderId="10" xfId="3" applyFont="1" applyFill="1" applyBorder="1" applyAlignment="1">
      <alignment wrapText="1"/>
    </xf>
    <xf numFmtId="0" fontId="32" fillId="0" borderId="4" xfId="0" applyFont="1" applyBorder="1" applyAlignment="1">
      <alignment horizontal="center" vertical="center" wrapText="1"/>
    </xf>
    <xf numFmtId="0" fontId="32" fillId="0" borderId="2" xfId="9" applyFont="1" applyBorder="1" applyAlignment="1">
      <alignment horizontal="center" vertical="center"/>
    </xf>
    <xf numFmtId="0" fontId="33" fillId="0" borderId="4" xfId="9" applyFont="1" applyBorder="1" applyAlignment="1">
      <alignment horizontal="center" vertical="center" wrapText="1"/>
    </xf>
    <xf numFmtId="9" fontId="32" fillId="0" borderId="26" xfId="9" applyNumberFormat="1" applyFont="1" applyBorder="1" applyAlignment="1">
      <alignment horizontal="center" vertical="center"/>
    </xf>
    <xf numFmtId="165" fontId="32" fillId="0" borderId="3" xfId="9" applyNumberFormat="1" applyFont="1" applyBorder="1" applyAlignment="1">
      <alignment horizontal="center" vertical="center" wrapText="1"/>
    </xf>
    <xf numFmtId="0" fontId="33" fillId="0" borderId="3" xfId="9" applyFont="1" applyBorder="1" applyAlignment="1">
      <alignment vertical="center" wrapText="1"/>
    </xf>
    <xf numFmtId="0" fontId="33" fillId="0" borderId="3" xfId="0" applyFont="1" applyBorder="1" applyAlignment="1">
      <alignment horizontal="justify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74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9" fontId="24" fillId="0" borderId="3" xfId="0" applyNumberFormat="1" applyFont="1" applyBorder="1" applyAlignment="1">
      <alignment horizontal="center" vertical="center" wrapText="1"/>
    </xf>
    <xf numFmtId="0" fontId="32" fillId="0" borderId="3" xfId="9" applyFont="1" applyBorder="1" applyAlignment="1">
      <alignment horizontal="center" vertical="top" wrapText="1"/>
    </xf>
    <xf numFmtId="0" fontId="10" fillId="0" borderId="10" xfId="3" applyFont="1" applyFill="1" applyBorder="1" applyAlignment="1">
      <alignment horizontal="left" vertical="top" wrapText="1"/>
    </xf>
    <xf numFmtId="0" fontId="9" fillId="0" borderId="3" xfId="0" applyFont="1" applyBorder="1" applyAlignment="1">
      <alignment horizontal="center" vertical="center" wrapText="1"/>
    </xf>
    <xf numFmtId="1" fontId="24" fillId="0" borderId="3" xfId="0" applyNumberFormat="1" applyFont="1" applyBorder="1" applyAlignment="1">
      <alignment horizontal="center" vertical="center" wrapText="1"/>
    </xf>
    <xf numFmtId="0" fontId="10" fillId="0" borderId="3" xfId="3" applyFont="1" applyFill="1" applyBorder="1" applyAlignment="1">
      <alignment horizontal="left" vertical="top" wrapText="1"/>
    </xf>
    <xf numFmtId="0" fontId="10" fillId="0" borderId="10" xfId="3" applyFont="1" applyFill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center" wrapText="1"/>
    </xf>
    <xf numFmtId="9" fontId="24" fillId="0" borderId="3" xfId="1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9" fontId="24" fillId="0" borderId="2" xfId="10" applyFont="1" applyFill="1" applyBorder="1" applyAlignment="1">
      <alignment horizontal="center" vertical="center" wrapText="1"/>
    </xf>
    <xf numFmtId="0" fontId="9" fillId="0" borderId="12" xfId="9" applyFont="1" applyBorder="1" applyAlignment="1">
      <alignment horizontal="center" vertical="center" wrapText="1"/>
    </xf>
    <xf numFmtId="0" fontId="9" fillId="0" borderId="3" xfId="9" applyFont="1" applyBorder="1" applyAlignment="1">
      <alignment horizontal="center" wrapText="1"/>
    </xf>
    <xf numFmtId="9" fontId="33" fillId="0" borderId="3" xfId="9" applyNumberFormat="1" applyFont="1" applyBorder="1" applyAlignment="1">
      <alignment horizontal="center" vertical="center" wrapText="1"/>
    </xf>
    <xf numFmtId="0" fontId="9" fillId="0" borderId="10" xfId="9" applyFont="1" applyBorder="1" applyAlignment="1">
      <alignment wrapText="1"/>
    </xf>
    <xf numFmtId="1" fontId="32" fillId="0" borderId="3" xfId="10" applyNumberFormat="1" applyFont="1" applyFill="1" applyBorder="1" applyAlignment="1">
      <alignment horizontal="center" vertical="center"/>
    </xf>
    <xf numFmtId="0" fontId="10" fillId="0" borderId="10" xfId="3" applyFont="1" applyFill="1" applyBorder="1" applyAlignment="1">
      <alignment horizontal="left" vertical="center" wrapText="1"/>
    </xf>
    <xf numFmtId="0" fontId="9" fillId="0" borderId="10" xfId="9" applyFont="1" applyBorder="1" applyAlignment="1">
      <alignment horizontal="center" wrapText="1"/>
    </xf>
    <xf numFmtId="0" fontId="9" fillId="0" borderId="15" xfId="9" applyFont="1" applyBorder="1" applyAlignment="1">
      <alignment horizontal="center" vertical="center" wrapText="1"/>
    </xf>
    <xf numFmtId="0" fontId="9" fillId="0" borderId="13" xfId="9" applyFont="1" applyBorder="1" applyAlignment="1">
      <alignment vertical="center" wrapText="1"/>
    </xf>
    <xf numFmtId="0" fontId="32" fillId="0" borderId="6" xfId="0" applyFont="1" applyBorder="1" applyAlignment="1">
      <alignment vertical="center" wrapText="1"/>
    </xf>
    <xf numFmtId="0" fontId="32" fillId="0" borderId="6" xfId="9" applyFont="1" applyBorder="1" applyAlignment="1">
      <alignment vertical="center"/>
    </xf>
    <xf numFmtId="0" fontId="32" fillId="0" borderId="6" xfId="9" applyFont="1" applyBorder="1" applyAlignment="1">
      <alignment horizontal="center" vertical="center"/>
    </xf>
    <xf numFmtId="0" fontId="32" fillId="0" borderId="6" xfId="9" applyFont="1" applyBorder="1" applyAlignment="1">
      <alignment vertical="center" wrapText="1"/>
    </xf>
    <xf numFmtId="0" fontId="32" fillId="0" borderId="6" xfId="9" applyFont="1" applyBorder="1" applyAlignment="1">
      <alignment horizontal="center" vertical="center" wrapText="1"/>
    </xf>
    <xf numFmtId="0" fontId="10" fillId="0" borderId="14" xfId="3" applyFont="1" applyFill="1" applyBorder="1" applyAlignment="1">
      <alignment vertical="center" wrapText="1"/>
    </xf>
    <xf numFmtId="0" fontId="24" fillId="0" borderId="0" xfId="9" applyFont="1" applyAlignment="1">
      <alignment horizontal="center"/>
    </xf>
    <xf numFmtId="0" fontId="24" fillId="0" borderId="0" xfId="9" applyFont="1" applyAlignment="1">
      <alignment horizontal="center" wrapText="1"/>
    </xf>
    <xf numFmtId="0" fontId="24" fillId="0" borderId="0" xfId="9" applyFont="1" applyAlignment="1">
      <alignment wrapText="1"/>
    </xf>
    <xf numFmtId="0" fontId="12" fillId="0" borderId="3" xfId="9" applyFont="1" applyBorder="1" applyAlignment="1">
      <alignment wrapText="1"/>
    </xf>
    <xf numFmtId="0" fontId="24" fillId="11" borderId="0" xfId="9" applyFont="1" applyFill="1" applyAlignment="1">
      <alignment horizontal="center"/>
    </xf>
    <xf numFmtId="0" fontId="9" fillId="0" borderId="5" xfId="9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0" fontId="32" fillId="0" borderId="12" xfId="9" applyFont="1" applyBorder="1" applyAlignment="1">
      <alignment horizontal="center" vertical="center" wrapText="1"/>
    </xf>
    <xf numFmtId="0" fontId="9" fillId="0" borderId="6" xfId="9" applyFont="1" applyBorder="1" applyAlignment="1">
      <alignment vertical="center" wrapText="1"/>
    </xf>
    <xf numFmtId="1" fontId="2" fillId="0" borderId="6" xfId="9" applyNumberFormat="1" applyFont="1" applyBorder="1" applyAlignment="1">
      <alignment vertical="center"/>
    </xf>
    <xf numFmtId="1" fontId="32" fillId="0" borderId="6" xfId="9" applyNumberFormat="1" applyFont="1" applyBorder="1" applyAlignment="1">
      <alignment vertical="center"/>
    </xf>
    <xf numFmtId="9" fontId="31" fillId="6" borderId="0" xfId="10" applyFont="1" applyFill="1" applyBorder="1" applyAlignment="1"/>
    <xf numFmtId="9" fontId="2" fillId="6" borderId="0" xfId="10" applyFont="1" applyFill="1" applyBorder="1" applyAlignment="1">
      <alignment vertical="center" wrapText="1"/>
    </xf>
    <xf numFmtId="9" fontId="24" fillId="0" borderId="0" xfId="10" applyFont="1"/>
    <xf numFmtId="9" fontId="32" fillId="0" borderId="3" xfId="10" applyFont="1" applyFill="1" applyBorder="1" applyAlignment="1">
      <alignment horizontal="center" vertical="center"/>
    </xf>
    <xf numFmtId="9" fontId="32" fillId="0" borderId="27" xfId="10" applyFont="1" applyFill="1" applyBorder="1" applyAlignment="1">
      <alignment horizontal="center" vertical="center"/>
    </xf>
    <xf numFmtId="9" fontId="32" fillId="0" borderId="27" xfId="9" applyNumberFormat="1" applyFont="1" applyBorder="1" applyAlignment="1">
      <alignment horizontal="center" vertical="center"/>
    </xf>
    <xf numFmtId="2" fontId="26" fillId="0" borderId="3" xfId="10" applyNumberFormat="1" applyFont="1" applyFill="1" applyBorder="1" applyAlignment="1">
      <alignment horizontal="center" vertical="center"/>
    </xf>
    <xf numFmtId="0" fontId="9" fillId="0" borderId="3" xfId="9" applyFont="1" applyBorder="1" applyAlignment="1">
      <alignment horizontal="left" vertical="center" wrapText="1"/>
    </xf>
    <xf numFmtId="0" fontId="2" fillId="12" borderId="75" xfId="9" applyFont="1" applyFill="1" applyBorder="1" applyAlignment="1">
      <alignment horizontal="center" vertical="center" wrapText="1"/>
    </xf>
    <xf numFmtId="0" fontId="2" fillId="12" borderId="76" xfId="9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1" fontId="32" fillId="0" borderId="3" xfId="9" applyNumberFormat="1" applyFont="1" applyBorder="1" applyAlignment="1">
      <alignment horizontal="center" vertical="center"/>
    </xf>
    <xf numFmtId="10" fontId="26" fillId="0" borderId="2" xfId="0" applyNumberFormat="1" applyFont="1" applyBorder="1" applyAlignment="1">
      <alignment horizontal="center" vertical="center" wrapText="1"/>
    </xf>
    <xf numFmtId="9" fontId="26" fillId="0" borderId="28" xfId="10" applyFont="1" applyFill="1" applyBorder="1" applyAlignment="1">
      <alignment horizontal="center" vertical="center" wrapText="1"/>
    </xf>
    <xf numFmtId="1" fontId="5" fillId="0" borderId="15" xfId="0" applyNumberFormat="1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wrapText="1"/>
    </xf>
    <xf numFmtId="0" fontId="26" fillId="0" borderId="0" xfId="0" applyFont="1" applyAlignment="1">
      <alignment horizontal="left"/>
    </xf>
    <xf numFmtId="49" fontId="26" fillId="3" borderId="17" xfId="0" applyNumberFormat="1" applyFont="1" applyFill="1" applyBorder="1" applyAlignment="1">
      <alignment horizontal="center" vertical="center" wrapText="1"/>
    </xf>
    <xf numFmtId="49" fontId="26" fillId="3" borderId="3" xfId="0" applyNumberFormat="1" applyFont="1" applyFill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1" fontId="36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1" fontId="13" fillId="0" borderId="3" xfId="0" applyNumberFormat="1" applyFont="1" applyBorder="1" applyAlignment="1">
      <alignment horizontal="center" vertical="center" wrapText="1"/>
    </xf>
    <xf numFmtId="1" fontId="37" fillId="0" borderId="3" xfId="0" applyNumberFormat="1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/>
    </xf>
    <xf numFmtId="9" fontId="37" fillId="0" borderId="3" xfId="0" applyNumberFormat="1" applyFont="1" applyBorder="1" applyAlignment="1">
      <alignment horizontal="center" vertical="center" wrapText="1"/>
    </xf>
    <xf numFmtId="9" fontId="37" fillId="0" borderId="3" xfId="0" applyNumberFormat="1" applyFont="1" applyBorder="1" applyAlignment="1">
      <alignment horizontal="center" vertical="center"/>
    </xf>
    <xf numFmtId="10" fontId="37" fillId="0" borderId="3" xfId="0" applyNumberFormat="1" applyFont="1" applyBorder="1" applyAlignment="1">
      <alignment horizontal="center" vertical="center" wrapText="1"/>
    </xf>
    <xf numFmtId="1" fontId="37" fillId="0" borderId="3" xfId="10" applyNumberFormat="1" applyFont="1" applyFill="1" applyBorder="1" applyAlignment="1">
      <alignment horizontal="center" vertical="center" wrapText="1"/>
    </xf>
    <xf numFmtId="9" fontId="37" fillId="0" borderId="3" xfId="10" applyFont="1" applyFill="1" applyBorder="1" applyAlignment="1">
      <alignment horizontal="center" vertical="center" wrapText="1"/>
    </xf>
    <xf numFmtId="165" fontId="13" fillId="0" borderId="3" xfId="10" applyNumberFormat="1" applyFont="1" applyFill="1" applyBorder="1" applyAlignment="1">
      <alignment horizontal="center" vertical="center" wrapText="1"/>
    </xf>
    <xf numFmtId="165" fontId="13" fillId="0" borderId="3" xfId="0" applyNumberFormat="1" applyFont="1" applyBorder="1" applyAlignment="1">
      <alignment horizontal="center" vertical="center" wrapText="1"/>
    </xf>
    <xf numFmtId="9" fontId="36" fillId="0" borderId="3" xfId="10" applyFont="1" applyFill="1" applyBorder="1" applyAlignment="1">
      <alignment horizontal="center" vertical="center" wrapText="1"/>
    </xf>
    <xf numFmtId="9" fontId="13" fillId="0" borderId="3" xfId="10" applyFont="1" applyFill="1" applyBorder="1" applyAlignment="1">
      <alignment horizontal="center" vertical="center" wrapText="1"/>
    </xf>
    <xf numFmtId="9" fontId="36" fillId="0" borderId="3" xfId="0" applyNumberFormat="1" applyFont="1" applyBorder="1" applyAlignment="1">
      <alignment horizontal="center" vertical="center" wrapText="1"/>
    </xf>
    <xf numFmtId="165" fontId="37" fillId="0" borderId="3" xfId="10" applyNumberFormat="1" applyFont="1" applyFill="1" applyBorder="1" applyAlignment="1">
      <alignment horizontal="center" vertical="center" wrapText="1"/>
    </xf>
    <xf numFmtId="9" fontId="13" fillId="0" borderId="3" xfId="0" applyNumberFormat="1" applyFont="1" applyBorder="1" applyAlignment="1">
      <alignment horizontal="center" vertical="center" wrapText="1"/>
    </xf>
    <xf numFmtId="1" fontId="13" fillId="0" borderId="3" xfId="10" applyNumberFormat="1" applyFont="1" applyFill="1" applyBorder="1" applyAlignment="1">
      <alignment horizontal="center" vertical="center" wrapText="1"/>
    </xf>
    <xf numFmtId="0" fontId="13" fillId="0" borderId="3" xfId="7" applyFont="1" applyBorder="1" applyAlignment="1">
      <alignment horizontal="center" vertical="center" wrapText="1"/>
    </xf>
    <xf numFmtId="43" fontId="37" fillId="0" borderId="3" xfId="4" applyFont="1" applyFill="1" applyBorder="1" applyAlignment="1">
      <alignment horizontal="center" vertical="center" wrapText="1"/>
    </xf>
    <xf numFmtId="12" fontId="13" fillId="0" borderId="3" xfId="4" applyNumberFormat="1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165" fontId="37" fillId="0" borderId="3" xfId="10" applyNumberFormat="1" applyFont="1" applyFill="1" applyBorder="1" applyAlignment="1">
      <alignment horizontal="center" vertical="center"/>
    </xf>
    <xf numFmtId="1" fontId="37" fillId="0" borderId="3" xfId="0" applyNumberFormat="1" applyFont="1" applyBorder="1" applyAlignment="1">
      <alignment horizontal="center" vertical="center"/>
    </xf>
    <xf numFmtId="9" fontId="37" fillId="0" borderId="3" xfId="1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9" fontId="13" fillId="0" borderId="3" xfId="0" applyNumberFormat="1" applyFont="1" applyBorder="1" applyAlignment="1">
      <alignment horizontal="center" vertical="center"/>
    </xf>
    <xf numFmtId="9" fontId="13" fillId="0" borderId="3" xfId="10" applyFont="1" applyFill="1" applyBorder="1" applyAlignment="1">
      <alignment horizontal="center" vertical="center"/>
    </xf>
    <xf numFmtId="49" fontId="37" fillId="0" borderId="3" xfId="0" applyNumberFormat="1" applyFont="1" applyBorder="1" applyAlignment="1">
      <alignment horizontal="center" vertical="center" wrapText="1"/>
    </xf>
    <xf numFmtId="0" fontId="26" fillId="3" borderId="0" xfId="0" applyFont="1" applyFill="1" applyAlignment="1">
      <alignment wrapText="1"/>
    </xf>
    <xf numFmtId="1" fontId="26" fillId="3" borderId="12" xfId="0" applyNumberFormat="1" applyFont="1" applyFill="1" applyBorder="1" applyAlignment="1">
      <alignment horizontal="center" vertical="center"/>
    </xf>
    <xf numFmtId="1" fontId="26" fillId="3" borderId="3" xfId="0" applyNumberFormat="1" applyFont="1" applyFill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29" xfId="10" applyNumberFormat="1" applyFont="1" applyFill="1" applyBorder="1" applyAlignment="1">
      <alignment horizontal="center" vertical="center"/>
    </xf>
    <xf numFmtId="0" fontId="0" fillId="0" borderId="3" xfId="0" applyBorder="1"/>
    <xf numFmtId="10" fontId="0" fillId="0" borderId="0" xfId="0" applyNumberFormat="1"/>
    <xf numFmtId="10" fontId="20" fillId="0" borderId="0" xfId="10" applyNumberFormat="1" applyFont="1"/>
    <xf numFmtId="9" fontId="26" fillId="0" borderId="24" xfId="0" applyNumberFormat="1" applyFont="1" applyBorder="1" applyAlignment="1">
      <alignment horizontal="center" vertical="center"/>
    </xf>
    <xf numFmtId="9" fontId="26" fillId="0" borderId="11" xfId="0" applyNumberFormat="1" applyFont="1" applyBorder="1" applyAlignment="1">
      <alignment horizontal="center" vertical="center"/>
    </xf>
    <xf numFmtId="9" fontId="26" fillId="0" borderId="10" xfId="0" applyNumberFormat="1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5" borderId="3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9" fontId="26" fillId="0" borderId="10" xfId="0" applyNumberFormat="1" applyFont="1" applyBorder="1" applyAlignment="1">
      <alignment horizontal="center" vertical="center" wrapText="1"/>
    </xf>
    <xf numFmtId="9" fontId="26" fillId="5" borderId="29" xfId="10" applyFont="1" applyFill="1" applyBorder="1" applyAlignment="1">
      <alignment horizontal="center" vertical="center"/>
    </xf>
    <xf numFmtId="1" fontId="26" fillId="0" borderId="7" xfId="0" applyNumberFormat="1" applyFont="1" applyBorder="1" applyAlignment="1">
      <alignment horizontal="center" vertical="center"/>
    </xf>
    <xf numFmtId="1" fontId="26" fillId="0" borderId="15" xfId="0" applyNumberFormat="1" applyFont="1" applyBorder="1" applyAlignment="1">
      <alignment horizontal="center" vertical="center"/>
    </xf>
    <xf numFmtId="1" fontId="26" fillId="0" borderId="2" xfId="0" applyNumberFormat="1" applyFont="1" applyBorder="1" applyAlignment="1">
      <alignment horizontal="center" vertical="center"/>
    </xf>
    <xf numFmtId="9" fontId="26" fillId="2" borderId="2" xfId="10" applyFont="1" applyFill="1" applyBorder="1" applyAlignment="1">
      <alignment horizontal="center" vertical="center"/>
    </xf>
    <xf numFmtId="9" fontId="26" fillId="0" borderId="10" xfId="10" applyFont="1" applyFill="1" applyBorder="1" applyAlignment="1">
      <alignment horizontal="center" vertical="center"/>
    </xf>
    <xf numFmtId="9" fontId="26" fillId="0" borderId="4" xfId="0" applyNumberFormat="1" applyFont="1" applyBorder="1" applyAlignment="1">
      <alignment horizontal="center" vertical="center" wrapText="1"/>
    </xf>
    <xf numFmtId="9" fontId="26" fillId="0" borderId="18" xfId="10" applyFont="1" applyFill="1" applyBorder="1" applyAlignment="1">
      <alignment horizontal="center" vertical="center"/>
    </xf>
    <xf numFmtId="10" fontId="26" fillId="4" borderId="11" xfId="10" applyNumberFormat="1" applyFont="1" applyFill="1" applyBorder="1" applyAlignment="1">
      <alignment horizontal="center" vertical="center"/>
    </xf>
    <xf numFmtId="10" fontId="26" fillId="4" borderId="10" xfId="10" applyNumberFormat="1" applyFont="1" applyFill="1" applyBorder="1" applyAlignment="1">
      <alignment horizontal="center" vertical="center"/>
    </xf>
    <xf numFmtId="10" fontId="26" fillId="4" borderId="29" xfId="10" applyNumberFormat="1" applyFont="1" applyFill="1" applyBorder="1" applyAlignment="1">
      <alignment horizontal="center" vertical="center"/>
    </xf>
    <xf numFmtId="9" fontId="26" fillId="5" borderId="24" xfId="10" applyFont="1" applyFill="1" applyBorder="1" applyAlignment="1">
      <alignment horizontal="center" vertical="center"/>
    </xf>
    <xf numFmtId="9" fontId="26" fillId="5" borderId="11" xfId="10" applyFont="1" applyFill="1" applyBorder="1" applyAlignment="1">
      <alignment horizontal="center" vertical="center"/>
    </xf>
    <xf numFmtId="9" fontId="26" fillId="2" borderId="24" xfId="10" applyFont="1" applyFill="1" applyBorder="1" applyAlignment="1">
      <alignment horizontal="center" vertical="center"/>
    </xf>
    <xf numFmtId="1" fontId="26" fillId="0" borderId="8" xfId="0" applyNumberFormat="1" applyFont="1" applyBorder="1" applyAlignment="1">
      <alignment horizontal="center" vertical="center"/>
    </xf>
    <xf numFmtId="0" fontId="26" fillId="4" borderId="29" xfId="10" applyNumberFormat="1" applyFont="1" applyFill="1" applyBorder="1" applyAlignment="1">
      <alignment horizontal="center" vertical="center" wrapText="1"/>
    </xf>
    <xf numFmtId="165" fontId="26" fillId="4" borderId="15" xfId="10" applyNumberFormat="1" applyFont="1" applyFill="1" applyBorder="1" applyAlignment="1">
      <alignment horizontal="center" vertical="center"/>
    </xf>
    <xf numFmtId="165" fontId="26" fillId="4" borderId="5" xfId="10" applyNumberFormat="1" applyFont="1" applyFill="1" applyBorder="1" applyAlignment="1">
      <alignment horizontal="center" vertical="center"/>
    </xf>
    <xf numFmtId="9" fontId="26" fillId="2" borderId="1" xfId="10" applyFont="1" applyFill="1" applyBorder="1" applyAlignment="1">
      <alignment horizontal="center" vertical="center"/>
    </xf>
    <xf numFmtId="9" fontId="26" fillId="2" borderId="29" xfId="10" applyFont="1" applyFill="1" applyBorder="1" applyAlignment="1">
      <alignment horizontal="center" vertical="center"/>
    </xf>
    <xf numFmtId="1" fontId="26" fillId="0" borderId="4" xfId="0" applyNumberFormat="1" applyFont="1" applyBorder="1" applyAlignment="1">
      <alignment horizontal="center" vertical="center"/>
    </xf>
    <xf numFmtId="9" fontId="26" fillId="2" borderId="4" xfId="10" applyFont="1" applyFill="1" applyBorder="1" applyAlignment="1">
      <alignment horizontal="center" vertical="center"/>
    </xf>
    <xf numFmtId="9" fontId="26" fillId="2" borderId="3" xfId="10" applyFont="1" applyFill="1" applyBorder="1" applyAlignment="1">
      <alignment horizontal="center" vertical="center"/>
    </xf>
    <xf numFmtId="1" fontId="26" fillId="0" borderId="5" xfId="0" applyNumberFormat="1" applyFont="1" applyBorder="1" applyAlignment="1">
      <alignment horizontal="center" vertical="center"/>
    </xf>
    <xf numFmtId="165" fontId="26" fillId="4" borderId="7" xfId="10" applyNumberFormat="1" applyFont="1" applyFill="1" applyBorder="1" applyAlignment="1">
      <alignment horizontal="center" vertical="center"/>
    </xf>
    <xf numFmtId="165" fontId="26" fillId="4" borderId="7" xfId="10" applyNumberFormat="1" applyFont="1" applyFill="1" applyBorder="1" applyAlignment="1">
      <alignment horizontal="center" vertical="center" wrapText="1"/>
    </xf>
    <xf numFmtId="9" fontId="26" fillId="0" borderId="17" xfId="10" applyFont="1" applyFill="1" applyBorder="1" applyAlignment="1">
      <alignment horizontal="center" vertical="center"/>
    </xf>
    <xf numFmtId="1" fontId="26" fillId="2" borderId="12" xfId="10" applyNumberFormat="1" applyFont="1" applyFill="1" applyBorder="1" applyAlignment="1">
      <alignment horizontal="center" vertical="center" wrapText="1"/>
    </xf>
    <xf numFmtId="1" fontId="26" fillId="2" borderId="30" xfId="10" applyNumberFormat="1" applyFont="1" applyFill="1" applyBorder="1" applyAlignment="1">
      <alignment horizontal="center" vertical="center" wrapText="1"/>
    </xf>
    <xf numFmtId="1" fontId="26" fillId="2" borderId="31" xfId="10" applyNumberFormat="1" applyFont="1" applyFill="1" applyBorder="1" applyAlignment="1">
      <alignment horizontal="center" vertical="center" wrapText="1"/>
    </xf>
    <xf numFmtId="1" fontId="26" fillId="2" borderId="32" xfId="10" applyNumberFormat="1" applyFont="1" applyFill="1" applyBorder="1" applyAlignment="1">
      <alignment horizontal="center" vertical="center" wrapText="1"/>
    </xf>
    <xf numFmtId="1" fontId="29" fillId="0" borderId="2" xfId="0" applyNumberFormat="1" applyFont="1" applyBorder="1" applyAlignment="1">
      <alignment horizontal="center" vertical="center" wrapText="1"/>
    </xf>
    <xf numFmtId="1" fontId="5" fillId="2" borderId="31" xfId="10" applyNumberFormat="1" applyFont="1" applyFill="1" applyBorder="1" applyAlignment="1">
      <alignment horizontal="center" vertical="center" wrapText="1"/>
    </xf>
    <xf numFmtId="1" fontId="5" fillId="2" borderId="33" xfId="10" applyNumberFormat="1" applyFont="1" applyFill="1" applyBorder="1" applyAlignment="1">
      <alignment horizontal="center" vertical="center" wrapText="1"/>
    </xf>
    <xf numFmtId="1" fontId="26" fillId="0" borderId="2" xfId="10" applyNumberFormat="1" applyFont="1" applyFill="1" applyBorder="1" applyAlignment="1">
      <alignment horizontal="center" vertical="center" wrapText="1"/>
    </xf>
    <xf numFmtId="1" fontId="5" fillId="0" borderId="2" xfId="10" applyNumberFormat="1" applyFont="1" applyFill="1" applyBorder="1" applyAlignment="1">
      <alignment horizontal="center" vertical="center" wrapText="1"/>
    </xf>
    <xf numFmtId="9" fontId="26" fillId="4" borderId="2" xfId="10" applyFont="1" applyFill="1" applyBorder="1" applyAlignment="1">
      <alignment horizontal="center" vertical="center" wrapText="1"/>
    </xf>
    <xf numFmtId="9" fontId="29" fillId="4" borderId="2" xfId="10" applyFont="1" applyFill="1" applyBorder="1" applyAlignment="1">
      <alignment horizontal="center" vertical="center" wrapText="1"/>
    </xf>
    <xf numFmtId="9" fontId="5" fillId="4" borderId="2" xfId="10" applyFont="1" applyFill="1" applyBorder="1" applyAlignment="1">
      <alignment horizontal="center" vertical="center" wrapText="1"/>
    </xf>
    <xf numFmtId="9" fontId="5" fillId="4" borderId="4" xfId="10" applyFont="1" applyFill="1" applyBorder="1" applyAlignment="1">
      <alignment horizontal="center" vertical="center" wrapText="1"/>
    </xf>
    <xf numFmtId="9" fontId="26" fillId="4" borderId="3" xfId="10" applyFont="1" applyFill="1" applyBorder="1" applyAlignment="1">
      <alignment horizontal="center" vertical="center" wrapText="1"/>
    </xf>
    <xf numFmtId="9" fontId="26" fillId="0" borderId="10" xfId="10" applyFont="1" applyFill="1" applyBorder="1" applyAlignment="1">
      <alignment horizontal="center" vertical="center" wrapText="1"/>
    </xf>
    <xf numFmtId="9" fontId="5" fillId="0" borderId="2" xfId="10" applyFont="1" applyFill="1" applyBorder="1" applyAlignment="1">
      <alignment horizontal="center" vertical="center" wrapText="1"/>
    </xf>
    <xf numFmtId="9" fontId="5" fillId="0" borderId="29" xfId="10" applyFont="1" applyFill="1" applyBorder="1" applyAlignment="1">
      <alignment horizontal="center" vertical="center" wrapText="1"/>
    </xf>
    <xf numFmtId="1" fontId="5" fillId="2" borderId="12" xfId="0" applyNumberFormat="1" applyFont="1" applyFill="1" applyBorder="1" applyAlignment="1">
      <alignment horizontal="center" vertical="center" wrapText="1"/>
    </xf>
    <xf numFmtId="1" fontId="5" fillId="2" borderId="3" xfId="0" applyNumberFormat="1" applyFont="1" applyFill="1" applyBorder="1" applyAlignment="1">
      <alignment horizontal="center" vertical="center" wrapText="1"/>
    </xf>
    <xf numFmtId="1" fontId="5" fillId="2" borderId="2" xfId="10" applyNumberFormat="1" applyFont="1" applyFill="1" applyBorder="1" applyAlignment="1">
      <alignment horizontal="center" vertical="center" wrapText="1"/>
    </xf>
    <xf numFmtId="1" fontId="5" fillId="2" borderId="4" xfId="10" applyNumberFormat="1" applyFont="1" applyFill="1" applyBorder="1" applyAlignment="1">
      <alignment horizontal="center" vertical="center" wrapText="1"/>
    </xf>
    <xf numFmtId="1" fontId="26" fillId="2" borderId="2" xfId="10" applyNumberFormat="1" applyFont="1" applyFill="1" applyBorder="1" applyAlignment="1">
      <alignment horizontal="center" vertical="center" wrapText="1"/>
    </xf>
    <xf numFmtId="9" fontId="26" fillId="0" borderId="2" xfId="10" applyFont="1" applyFill="1" applyBorder="1" applyAlignment="1">
      <alignment horizontal="center" vertical="center" wrapText="1"/>
    </xf>
    <xf numFmtId="9" fontId="26" fillId="0" borderId="29" xfId="10" applyFont="1" applyFill="1" applyBorder="1" applyAlignment="1">
      <alignment horizontal="center" vertical="center" wrapText="1"/>
    </xf>
    <xf numFmtId="1" fontId="29" fillId="2" borderId="31" xfId="10" applyNumberFormat="1" applyFont="1" applyFill="1" applyBorder="1" applyAlignment="1">
      <alignment horizontal="center" vertical="center" wrapText="1"/>
    </xf>
    <xf numFmtId="1" fontId="29" fillId="2" borderId="2" xfId="10" applyNumberFormat="1" applyFont="1" applyFill="1" applyBorder="1" applyAlignment="1">
      <alignment horizontal="center" vertical="center" wrapText="1"/>
    </xf>
    <xf numFmtId="9" fontId="29" fillId="0" borderId="2" xfId="10" applyFont="1" applyFill="1" applyBorder="1" applyAlignment="1">
      <alignment horizontal="center" vertical="center" wrapText="1"/>
    </xf>
    <xf numFmtId="1" fontId="26" fillId="2" borderId="1" xfId="10" applyNumberFormat="1" applyFont="1" applyFill="1" applyBorder="1" applyAlignment="1">
      <alignment horizontal="center" vertical="center" wrapText="1"/>
    </xf>
    <xf numFmtId="1" fontId="29" fillId="2" borderId="31" xfId="0" applyNumberFormat="1" applyFont="1" applyFill="1" applyBorder="1" applyAlignment="1">
      <alignment horizontal="center" vertical="center" wrapText="1"/>
    </xf>
    <xf numFmtId="1" fontId="29" fillId="2" borderId="2" xfId="0" applyNumberFormat="1" applyFont="1" applyFill="1" applyBorder="1" applyAlignment="1">
      <alignment horizontal="center" vertical="center" wrapText="1"/>
    </xf>
    <xf numFmtId="1" fontId="26" fillId="2" borderId="3" xfId="10" applyNumberFormat="1" applyFont="1" applyFill="1" applyBorder="1" applyAlignment="1">
      <alignment horizontal="center" vertical="center" wrapText="1"/>
    </xf>
    <xf numFmtId="9" fontId="26" fillId="0" borderId="7" xfId="10" applyFont="1" applyFill="1" applyBorder="1" applyAlignment="1">
      <alignment horizontal="center" vertical="center" wrapText="1"/>
    </xf>
    <xf numFmtId="9" fontId="26" fillId="5" borderId="29" xfId="10" applyFont="1" applyFill="1" applyBorder="1" applyAlignment="1">
      <alignment horizontal="center" vertical="center" wrapText="1"/>
    </xf>
    <xf numFmtId="9" fontId="26" fillId="0" borderId="25" xfId="10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1" fontId="26" fillId="0" borderId="2" xfId="0" applyNumberFormat="1" applyFont="1" applyBorder="1" applyAlignment="1">
      <alignment horizontal="center" vertical="center" wrapText="1"/>
    </xf>
    <xf numFmtId="9" fontId="5" fillId="0" borderId="2" xfId="0" applyNumberFormat="1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9" fontId="29" fillId="0" borderId="2" xfId="0" applyNumberFormat="1" applyFont="1" applyBorder="1" applyAlignment="1">
      <alignment horizontal="center" vertical="center" wrapText="1"/>
    </xf>
    <xf numFmtId="9" fontId="5" fillId="0" borderId="9" xfId="0" applyNumberFormat="1" applyFont="1" applyBorder="1" applyAlignment="1">
      <alignment horizontal="center" vertical="center" wrapText="1"/>
    </xf>
    <xf numFmtId="9" fontId="5" fillId="0" borderId="25" xfId="10" applyFont="1" applyFill="1" applyBorder="1" applyAlignment="1">
      <alignment horizontal="center" vertical="center" wrapText="1"/>
    </xf>
    <xf numFmtId="1" fontId="26" fillId="0" borderId="9" xfId="0" applyNumberFormat="1" applyFont="1" applyBorder="1" applyAlignment="1">
      <alignment horizontal="center" vertical="center" wrapText="1"/>
    </xf>
    <xf numFmtId="165" fontId="26" fillId="0" borderId="25" xfId="10" applyNumberFormat="1" applyFont="1" applyFill="1" applyBorder="1" applyAlignment="1">
      <alignment horizontal="center" vertical="center" wrapText="1"/>
    </xf>
    <xf numFmtId="9" fontId="29" fillId="0" borderId="25" xfId="10" applyFont="1" applyFill="1" applyBorder="1" applyAlignment="1">
      <alignment horizontal="center" vertical="center" wrapText="1"/>
    </xf>
    <xf numFmtId="1" fontId="29" fillId="0" borderId="25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165" fontId="5" fillId="0" borderId="25" xfId="10" applyNumberFormat="1" applyFont="1" applyFill="1" applyBorder="1" applyAlignment="1">
      <alignment horizontal="center" vertical="center" wrapText="1"/>
    </xf>
    <xf numFmtId="9" fontId="26" fillId="4" borderId="10" xfId="10" applyFont="1" applyFill="1" applyBorder="1" applyAlignment="1">
      <alignment horizontal="center" vertical="center"/>
    </xf>
    <xf numFmtId="9" fontId="26" fillId="4" borderId="12" xfId="10" applyFont="1" applyFill="1" applyBorder="1" applyAlignment="1">
      <alignment horizontal="center" vertical="center"/>
    </xf>
    <xf numFmtId="1" fontId="26" fillId="2" borderId="3" xfId="0" applyNumberFormat="1" applyFont="1" applyFill="1" applyBorder="1" applyAlignment="1">
      <alignment horizontal="center" vertical="center"/>
    </xf>
    <xf numFmtId="9" fontId="26" fillId="4" borderId="12" xfId="10" applyFont="1" applyFill="1" applyBorder="1" applyAlignment="1">
      <alignment horizontal="center" vertical="center" wrapText="1"/>
    </xf>
    <xf numFmtId="9" fontId="26" fillId="4" borderId="10" xfId="10" applyFont="1" applyFill="1" applyBorder="1" applyAlignment="1">
      <alignment horizontal="center" vertical="center" wrapText="1"/>
    </xf>
    <xf numFmtId="9" fontId="26" fillId="4" borderId="18" xfId="0" applyNumberFormat="1" applyFont="1" applyFill="1" applyBorder="1" applyAlignment="1">
      <alignment horizontal="center" vertical="center"/>
    </xf>
    <xf numFmtId="9" fontId="26" fillId="0" borderId="25" xfId="0" applyNumberFormat="1" applyFont="1" applyBorder="1" applyAlignment="1">
      <alignment horizontal="center" vertical="center"/>
    </xf>
    <xf numFmtId="12" fontId="5" fillId="0" borderId="3" xfId="4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43" fontId="26" fillId="0" borderId="2" xfId="4" applyFont="1" applyFill="1" applyBorder="1" applyAlignment="1">
      <alignment horizontal="center" vertical="center" wrapText="1"/>
    </xf>
    <xf numFmtId="1" fontId="5" fillId="2" borderId="3" xfId="0" applyNumberFormat="1" applyFont="1" applyFill="1" applyBorder="1" applyAlignment="1">
      <alignment horizontal="center" vertical="center"/>
    </xf>
    <xf numFmtId="9" fontId="26" fillId="4" borderId="16" xfId="0" applyNumberFormat="1" applyFont="1" applyFill="1" applyBorder="1" applyAlignment="1">
      <alignment horizontal="center" vertical="center"/>
    </xf>
    <xf numFmtId="1" fontId="26" fillId="2" borderId="12" xfId="0" applyNumberFormat="1" applyFont="1" applyFill="1" applyBorder="1" applyAlignment="1">
      <alignment horizontal="center" vertical="center"/>
    </xf>
    <xf numFmtId="9" fontId="5" fillId="0" borderId="9" xfId="0" applyNumberFormat="1" applyFont="1" applyBorder="1" applyAlignment="1">
      <alignment horizontal="center" vertical="center"/>
    </xf>
    <xf numFmtId="164" fontId="26" fillId="2" borderId="3" xfId="5" applyFont="1" applyFill="1" applyBorder="1" applyAlignment="1">
      <alignment horizontal="center" vertical="center"/>
    </xf>
    <xf numFmtId="1" fontId="26" fillId="2" borderId="17" xfId="0" applyNumberFormat="1" applyFont="1" applyFill="1" applyBorder="1" applyAlignment="1">
      <alignment horizontal="center" vertical="center"/>
    </xf>
    <xf numFmtId="9" fontId="5" fillId="0" borderId="10" xfId="10" applyFont="1" applyFill="1" applyBorder="1" applyAlignment="1">
      <alignment horizontal="center" vertical="center"/>
    </xf>
    <xf numFmtId="1" fontId="5" fillId="2" borderId="12" xfId="0" applyNumberFormat="1" applyFont="1" applyFill="1" applyBorder="1" applyAlignment="1">
      <alignment horizontal="center" vertical="center"/>
    </xf>
    <xf numFmtId="164" fontId="26" fillId="2" borderId="12" xfId="5" applyFont="1" applyFill="1" applyBorder="1" applyAlignment="1">
      <alignment horizontal="center" vertical="center" wrapText="1"/>
    </xf>
    <xf numFmtId="9" fontId="26" fillId="2" borderId="16" xfId="0" applyNumberFormat="1" applyFont="1" applyFill="1" applyBorder="1" applyAlignment="1">
      <alignment horizontal="center" vertical="center"/>
    </xf>
    <xf numFmtId="9" fontId="5" fillId="4" borderId="12" xfId="10" applyFont="1" applyFill="1" applyBorder="1" applyAlignment="1">
      <alignment horizontal="center" vertical="center"/>
    </xf>
    <xf numFmtId="9" fontId="5" fillId="4" borderId="10" xfId="10" applyFont="1" applyFill="1" applyBorder="1" applyAlignment="1">
      <alignment horizontal="center" vertical="center"/>
    </xf>
    <xf numFmtId="165" fontId="26" fillId="4" borderId="29" xfId="0" applyNumberFormat="1" applyFont="1" applyFill="1" applyBorder="1" applyAlignment="1">
      <alignment horizontal="center" vertical="center"/>
    </xf>
    <xf numFmtId="9" fontId="26" fillId="4" borderId="7" xfId="0" applyNumberFormat="1" applyFont="1" applyFill="1" applyBorder="1" applyAlignment="1">
      <alignment horizontal="center" vertical="center"/>
    </xf>
    <xf numFmtId="0" fontId="29" fillId="5" borderId="3" xfId="0" applyFont="1" applyFill="1" applyBorder="1" applyAlignment="1">
      <alignment horizontal="center" vertical="center" wrapText="1"/>
    </xf>
    <xf numFmtId="165" fontId="5" fillId="0" borderId="9" xfId="0" applyNumberFormat="1" applyFont="1" applyBorder="1" applyAlignment="1">
      <alignment horizontal="center" vertical="center" wrapText="1"/>
    </xf>
    <xf numFmtId="1" fontId="26" fillId="0" borderId="0" xfId="10" applyNumberFormat="1" applyFont="1" applyFill="1" applyAlignment="1">
      <alignment horizontal="center" wrapText="1"/>
    </xf>
    <xf numFmtId="0" fontId="29" fillId="0" borderId="17" xfId="0" applyFont="1" applyBorder="1" applyAlignment="1">
      <alignment horizontal="center" vertical="center" wrapText="1"/>
    </xf>
    <xf numFmtId="0" fontId="29" fillId="5" borderId="17" xfId="0" applyFont="1" applyFill="1" applyBorder="1" applyAlignment="1">
      <alignment horizontal="center" vertical="center" wrapText="1"/>
    </xf>
    <xf numFmtId="1" fontId="26" fillId="0" borderId="17" xfId="10" applyNumberFormat="1" applyFont="1" applyFill="1" applyBorder="1" applyAlignment="1">
      <alignment horizontal="center" vertical="center" wrapText="1"/>
    </xf>
    <xf numFmtId="9" fontId="26" fillId="0" borderId="34" xfId="10" applyFont="1" applyFill="1" applyBorder="1" applyAlignment="1">
      <alignment horizontal="center" vertical="center" wrapText="1"/>
    </xf>
    <xf numFmtId="1" fontId="26" fillId="2" borderId="35" xfId="10" applyNumberFormat="1" applyFont="1" applyFill="1" applyBorder="1" applyAlignment="1">
      <alignment horizontal="center" vertical="center" wrapText="1"/>
    </xf>
    <xf numFmtId="1" fontId="26" fillId="2" borderId="28" xfId="10" applyNumberFormat="1" applyFont="1" applyFill="1" applyBorder="1" applyAlignment="1">
      <alignment horizontal="center" vertical="center" wrapText="1"/>
    </xf>
    <xf numFmtId="9" fontId="26" fillId="5" borderId="36" xfId="10" applyFont="1" applyFill="1" applyBorder="1" applyAlignment="1">
      <alignment horizontal="center" vertical="center" wrapText="1"/>
    </xf>
    <xf numFmtId="9" fontId="26" fillId="4" borderId="17" xfId="10" applyFont="1" applyFill="1" applyBorder="1" applyAlignment="1">
      <alignment horizontal="center" vertical="center" wrapText="1"/>
    </xf>
    <xf numFmtId="9" fontId="26" fillId="4" borderId="18" xfId="10" applyFont="1" applyFill="1" applyBorder="1" applyAlignment="1">
      <alignment horizontal="center" vertical="center" wrapText="1"/>
    </xf>
    <xf numFmtId="9" fontId="29" fillId="4" borderId="10" xfId="10" applyFont="1" applyFill="1" applyBorder="1" applyAlignment="1">
      <alignment horizontal="center" vertical="center" wrapText="1"/>
    </xf>
    <xf numFmtId="0" fontId="26" fillId="4" borderId="10" xfId="10" applyNumberFormat="1" applyFont="1" applyFill="1" applyBorder="1" applyAlignment="1">
      <alignment horizontal="center" vertical="center" wrapText="1"/>
    </xf>
    <xf numFmtId="9" fontId="5" fillId="4" borderId="10" xfId="10" applyFont="1" applyFill="1" applyBorder="1" applyAlignment="1">
      <alignment horizontal="center" vertical="center" wrapText="1"/>
    </xf>
    <xf numFmtId="0" fontId="5" fillId="4" borderId="24" xfId="10" applyNumberFormat="1" applyFont="1" applyFill="1" applyBorder="1" applyAlignment="1">
      <alignment horizontal="center" vertical="center" wrapText="1"/>
    </xf>
    <xf numFmtId="165" fontId="5" fillId="4" borderId="24" xfId="10" applyNumberFormat="1" applyFont="1" applyFill="1" applyBorder="1" applyAlignment="1">
      <alignment horizontal="center" vertical="center" wrapText="1"/>
    </xf>
    <xf numFmtId="9" fontId="26" fillId="4" borderId="29" xfId="10" applyFont="1" applyFill="1" applyBorder="1" applyAlignment="1">
      <alignment horizontal="center" vertical="center" wrapText="1"/>
    </xf>
    <xf numFmtId="165" fontId="26" fillId="4" borderId="29" xfId="10" applyNumberFormat="1" applyFont="1" applyFill="1" applyBorder="1" applyAlignment="1">
      <alignment horizontal="center" vertical="center" wrapText="1"/>
    </xf>
    <xf numFmtId="9" fontId="29" fillId="4" borderId="29" xfId="10" applyFont="1" applyFill="1" applyBorder="1" applyAlignment="1">
      <alignment horizontal="center" vertical="center" wrapText="1"/>
    </xf>
    <xf numFmtId="0" fontId="29" fillId="4" borderId="29" xfId="10" applyNumberFormat="1" applyFont="1" applyFill="1" applyBorder="1" applyAlignment="1">
      <alignment horizontal="center" vertical="center" wrapText="1"/>
    </xf>
    <xf numFmtId="9" fontId="5" fillId="4" borderId="29" xfId="10" applyFont="1" applyFill="1" applyBorder="1" applyAlignment="1">
      <alignment horizontal="center" vertical="center" wrapText="1"/>
    </xf>
    <xf numFmtId="9" fontId="26" fillId="0" borderId="28" xfId="0" applyNumberFormat="1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1" fontId="26" fillId="0" borderId="37" xfId="0" applyNumberFormat="1" applyFont="1" applyBorder="1" applyAlignment="1">
      <alignment horizontal="center" vertical="center"/>
    </xf>
    <xf numFmtId="0" fontId="5" fillId="3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5" borderId="3" xfId="0" applyFont="1" applyFill="1" applyBorder="1" applyAlignment="1">
      <alignment vertical="center" wrapText="1"/>
    </xf>
    <xf numFmtId="0" fontId="26" fillId="0" borderId="2" xfId="0" applyFont="1" applyBorder="1" applyAlignment="1">
      <alignment vertical="center"/>
    </xf>
    <xf numFmtId="0" fontId="26" fillId="0" borderId="2" xfId="0" applyFont="1" applyBorder="1" applyAlignment="1">
      <alignment vertical="center" wrapText="1"/>
    </xf>
    <xf numFmtId="0" fontId="26" fillId="5" borderId="2" xfId="0" applyFont="1" applyFill="1" applyBorder="1" applyAlignment="1">
      <alignment wrapText="1"/>
    </xf>
    <xf numFmtId="0" fontId="5" fillId="0" borderId="2" xfId="0" applyFont="1" applyBorder="1" applyAlignment="1">
      <alignment vertical="center" wrapText="1"/>
    </xf>
    <xf numFmtId="9" fontId="5" fillId="0" borderId="2" xfId="10" applyFont="1" applyFill="1" applyBorder="1" applyAlignment="1">
      <alignment vertical="center" wrapText="1"/>
    </xf>
    <xf numFmtId="0" fontId="5" fillId="0" borderId="28" xfId="7" applyFont="1" applyBorder="1" applyAlignment="1">
      <alignment vertical="center" wrapText="1"/>
    </xf>
    <xf numFmtId="0" fontId="5" fillId="0" borderId="38" xfId="7" applyFont="1" applyBorder="1" applyAlignment="1">
      <alignment vertical="center" wrapText="1"/>
    </xf>
    <xf numFmtId="0" fontId="26" fillId="0" borderId="3" xfId="0" applyFont="1" applyBorder="1" applyAlignment="1">
      <alignment vertical="center" wrapText="1"/>
    </xf>
    <xf numFmtId="0" fontId="26" fillId="5" borderId="3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0" fontId="29" fillId="0" borderId="2" xfId="0" applyFont="1" applyBorder="1" applyAlignment="1">
      <alignment vertical="center" wrapText="1"/>
    </xf>
    <xf numFmtId="0" fontId="29" fillId="5" borderId="2" xfId="0" applyFont="1" applyFill="1" applyBorder="1" applyAlignment="1">
      <alignment vertical="center" wrapText="1"/>
    </xf>
    <xf numFmtId="9" fontId="29" fillId="0" borderId="2" xfId="0" applyNumberFormat="1" applyFont="1" applyBorder="1" applyAlignment="1">
      <alignment vertical="center" wrapText="1"/>
    </xf>
    <xf numFmtId="0" fontId="26" fillId="5" borderId="2" xfId="0" applyFont="1" applyFill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0" fontId="26" fillId="0" borderId="4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6" fillId="0" borderId="3" xfId="0" applyFont="1" applyBorder="1" applyAlignment="1">
      <alignment vertical="center"/>
    </xf>
    <xf numFmtId="0" fontId="26" fillId="5" borderId="15" xfId="0" applyFont="1" applyFill="1" applyBorder="1" applyAlignment="1">
      <alignment vertical="center" wrapText="1"/>
    </xf>
    <xf numFmtId="0" fontId="26" fillId="5" borderId="7" xfId="0" applyFont="1" applyFill="1" applyBorder="1" applyAlignment="1">
      <alignment vertical="center" wrapText="1"/>
    </xf>
    <xf numFmtId="0" fontId="5" fillId="5" borderId="5" xfId="0" applyFont="1" applyFill="1" applyBorder="1" applyAlignment="1">
      <alignment vertical="center" wrapText="1"/>
    </xf>
    <xf numFmtId="0" fontId="26" fillId="0" borderId="5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5" borderId="7" xfId="0" applyFont="1" applyFill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29" fillId="0" borderId="38" xfId="0" applyFont="1" applyBorder="1" applyAlignment="1">
      <alignment horizontal="center" vertical="center" wrapText="1"/>
    </xf>
    <xf numFmtId="0" fontId="29" fillId="0" borderId="7" xfId="0" applyFont="1" applyBorder="1" applyAlignment="1">
      <alignment vertical="center" wrapText="1"/>
    </xf>
    <xf numFmtId="0" fontId="29" fillId="0" borderId="77" xfId="0" applyFont="1" applyBorder="1" applyAlignment="1">
      <alignment vertical="center" wrapText="1"/>
    </xf>
    <xf numFmtId="0" fontId="26" fillId="0" borderId="7" xfId="0" applyFont="1" applyBorder="1" applyAlignment="1">
      <alignment vertical="center" wrapText="1"/>
    </xf>
    <xf numFmtId="0" fontId="5" fillId="0" borderId="22" xfId="7" applyFont="1" applyBorder="1" applyAlignment="1">
      <alignment vertical="center" wrapText="1"/>
    </xf>
    <xf numFmtId="0" fontId="5" fillId="5" borderId="22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vertical="center" wrapText="1"/>
    </xf>
    <xf numFmtId="0" fontId="38" fillId="0" borderId="0" xfId="9" applyFont="1" applyAlignment="1">
      <alignment horizontal="center" vertical="center"/>
    </xf>
    <xf numFmtId="0" fontId="38" fillId="0" borderId="3" xfId="9" applyFont="1" applyBorder="1" applyAlignment="1">
      <alignment horizontal="center" vertical="center" wrapText="1"/>
    </xf>
    <xf numFmtId="0" fontId="39" fillId="0" borderId="3" xfId="9" applyFont="1" applyBorder="1" applyAlignment="1">
      <alignment horizontal="center" vertical="center" wrapText="1"/>
    </xf>
    <xf numFmtId="0" fontId="38" fillId="0" borderId="3" xfId="9" applyFont="1" applyBorder="1" applyAlignment="1">
      <alignment horizontal="center" vertical="center"/>
    </xf>
    <xf numFmtId="9" fontId="38" fillId="0" borderId="3" xfId="9" applyNumberFormat="1" applyFont="1" applyBorder="1" applyAlignment="1">
      <alignment horizontal="center" vertical="center"/>
    </xf>
    <xf numFmtId="9" fontId="38" fillId="0" borderId="3" xfId="10" applyFont="1" applyFill="1" applyBorder="1" applyAlignment="1">
      <alignment horizontal="center" vertical="center"/>
    </xf>
    <xf numFmtId="0" fontId="16" fillId="0" borderId="3" xfId="9" applyFont="1" applyBorder="1" applyAlignment="1">
      <alignment horizontal="center" vertical="center" wrapText="1"/>
    </xf>
    <xf numFmtId="9" fontId="38" fillId="0" borderId="3" xfId="9" applyNumberFormat="1" applyFont="1" applyBorder="1" applyAlignment="1">
      <alignment horizontal="center" vertical="center" wrapText="1"/>
    </xf>
    <xf numFmtId="9" fontId="38" fillId="0" borderId="3" xfId="10" applyFont="1" applyFill="1" applyBorder="1" applyAlignment="1">
      <alignment horizontal="center" vertical="center" wrapText="1"/>
    </xf>
    <xf numFmtId="165" fontId="38" fillId="0" borderId="3" xfId="10" applyNumberFormat="1" applyFont="1" applyFill="1" applyBorder="1" applyAlignment="1">
      <alignment horizontal="center" vertical="center" wrapText="1"/>
    </xf>
    <xf numFmtId="0" fontId="38" fillId="0" borderId="0" xfId="9" applyFont="1"/>
    <xf numFmtId="0" fontId="38" fillId="0" borderId="0" xfId="9" applyFont="1" applyAlignment="1">
      <alignment vertical="center"/>
    </xf>
    <xf numFmtId="9" fontId="38" fillId="0" borderId="0" xfId="10" applyFont="1"/>
    <xf numFmtId="10" fontId="38" fillId="0" borderId="3" xfId="10" applyNumberFormat="1" applyFont="1" applyBorder="1"/>
    <xf numFmtId="165" fontId="26" fillId="3" borderId="21" xfId="0" applyNumberFormat="1" applyFont="1" applyFill="1" applyBorder="1" applyAlignment="1">
      <alignment horizontal="center" vertical="center"/>
    </xf>
    <xf numFmtId="10" fontId="26" fillId="3" borderId="21" xfId="0" applyNumberFormat="1" applyFont="1" applyFill="1" applyBorder="1" applyAlignment="1">
      <alignment horizontal="center" vertical="center"/>
    </xf>
    <xf numFmtId="0" fontId="26" fillId="0" borderId="3" xfId="0" applyFont="1" applyBorder="1" applyAlignment="1">
      <alignment horizontal="center" wrapText="1"/>
    </xf>
    <xf numFmtId="1" fontId="26" fillId="0" borderId="3" xfId="10" applyNumberFormat="1" applyFont="1" applyFill="1" applyBorder="1" applyAlignment="1">
      <alignment horizontal="center" wrapText="1"/>
    </xf>
    <xf numFmtId="9" fontId="26" fillId="0" borderId="3" xfId="10" applyFont="1" applyFill="1" applyBorder="1" applyAlignment="1">
      <alignment horizontal="center" wrapText="1"/>
    </xf>
    <xf numFmtId="9" fontId="26" fillId="5" borderId="9" xfId="10" applyFont="1" applyFill="1" applyBorder="1" applyAlignment="1">
      <alignment horizontal="center" vertical="center"/>
    </xf>
    <xf numFmtId="9" fontId="26" fillId="5" borderId="34" xfId="10" applyFont="1" applyFill="1" applyBorder="1" applyAlignment="1">
      <alignment horizontal="center" vertical="center"/>
    </xf>
    <xf numFmtId="9" fontId="26" fillId="3" borderId="10" xfId="10" applyFont="1" applyFill="1" applyBorder="1" applyAlignment="1">
      <alignment horizontal="center" vertical="center"/>
    </xf>
    <xf numFmtId="0" fontId="2" fillId="3" borderId="23" xfId="9" applyFont="1" applyFill="1" applyBorder="1" applyAlignment="1">
      <alignment horizontal="center" vertical="center" wrapText="1"/>
    </xf>
    <xf numFmtId="0" fontId="2" fillId="3" borderId="0" xfId="9" applyFont="1" applyFill="1" applyAlignment="1">
      <alignment horizontal="center" vertical="center" wrapText="1"/>
    </xf>
    <xf numFmtId="0" fontId="34" fillId="0" borderId="0" xfId="9" applyFont="1" applyAlignment="1">
      <alignment horizontal="center" vertical="center"/>
    </xf>
    <xf numFmtId="0" fontId="24" fillId="0" borderId="24" xfId="9" applyFont="1" applyBorder="1" applyAlignment="1">
      <alignment horizontal="center"/>
    </xf>
    <xf numFmtId="0" fontId="32" fillId="0" borderId="8" xfId="9" applyFont="1" applyBorder="1" applyAlignment="1">
      <alignment horizontal="center" vertical="center" wrapText="1"/>
    </xf>
    <xf numFmtId="0" fontId="33" fillId="0" borderId="5" xfId="9" applyFont="1" applyBorder="1" applyAlignment="1">
      <alignment horizontal="center" vertical="center" wrapText="1"/>
    </xf>
    <xf numFmtId="0" fontId="32" fillId="0" borderId="5" xfId="9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 wrapText="1"/>
    </xf>
    <xf numFmtId="0" fontId="32" fillId="0" borderId="27" xfId="9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9" fontId="26" fillId="3" borderId="22" xfId="0" applyNumberFormat="1" applyFont="1" applyFill="1" applyBorder="1" applyAlignment="1">
      <alignment horizontal="center" vertical="center" wrapText="1"/>
    </xf>
    <xf numFmtId="9" fontId="26" fillId="3" borderId="5" xfId="0" applyNumberFormat="1" applyFont="1" applyFill="1" applyBorder="1" applyAlignment="1">
      <alignment horizontal="center" vertical="center" wrapText="1"/>
    </xf>
    <xf numFmtId="1" fontId="27" fillId="0" borderId="1" xfId="1" applyNumberFormat="1" applyFont="1" applyFill="1" applyBorder="1" applyAlignment="1">
      <alignment horizontal="center" vertical="center" wrapText="1"/>
    </xf>
    <xf numFmtId="165" fontId="26" fillId="0" borderId="39" xfId="10" applyNumberFormat="1" applyFont="1" applyFill="1" applyBorder="1" applyAlignment="1">
      <alignment horizontal="center" vertical="center" wrapText="1"/>
    </xf>
    <xf numFmtId="165" fontId="26" fillId="0" borderId="0" xfId="10" applyNumberFormat="1" applyFont="1" applyFill="1" applyAlignment="1">
      <alignment horizontal="center" wrapText="1"/>
    </xf>
    <xf numFmtId="165" fontId="26" fillId="0" borderId="0" xfId="10" applyNumberFormat="1" applyFont="1" applyFill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/>
    </xf>
    <xf numFmtId="1" fontId="26" fillId="0" borderId="5" xfId="10" applyNumberFormat="1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1" fontId="5" fillId="0" borderId="40" xfId="0" applyNumberFormat="1" applyFont="1" applyBorder="1" applyAlignment="1">
      <alignment horizontal="center" vertical="center" wrapText="1"/>
    </xf>
    <xf numFmtId="9" fontId="5" fillId="0" borderId="41" xfId="10" applyFont="1" applyFill="1" applyBorder="1" applyAlignment="1">
      <alignment horizontal="center" vertical="center" wrapText="1"/>
    </xf>
    <xf numFmtId="0" fontId="26" fillId="0" borderId="42" xfId="0" applyFont="1" applyBorder="1" applyAlignment="1">
      <alignment horizontal="center" vertical="center" wrapText="1"/>
    </xf>
    <xf numFmtId="1" fontId="26" fillId="0" borderId="42" xfId="0" applyNumberFormat="1" applyFont="1" applyBorder="1" applyAlignment="1">
      <alignment horizontal="center" vertical="center" wrapText="1"/>
    </xf>
    <xf numFmtId="9" fontId="26" fillId="0" borderId="43" xfId="10" applyFont="1" applyFill="1" applyBorder="1" applyAlignment="1">
      <alignment horizontal="center" vertical="center" wrapText="1"/>
    </xf>
    <xf numFmtId="0" fontId="26" fillId="0" borderId="44" xfId="0" applyFont="1" applyBorder="1" applyAlignment="1">
      <alignment horizontal="center" vertical="center" wrapText="1"/>
    </xf>
    <xf numFmtId="165" fontId="26" fillId="0" borderId="19" xfId="10" applyNumberFormat="1" applyFont="1" applyBorder="1" applyAlignment="1">
      <alignment horizontal="center" vertical="center"/>
    </xf>
    <xf numFmtId="165" fontId="26" fillId="0" borderId="0" xfId="10" applyNumberFormat="1" applyFont="1"/>
    <xf numFmtId="0" fontId="26" fillId="0" borderId="12" xfId="0" applyFont="1" applyBorder="1" applyAlignment="1">
      <alignment horizontal="center" vertical="center"/>
    </xf>
    <xf numFmtId="9" fontId="20" fillId="0" borderId="0" xfId="10" applyFont="1" applyAlignment="1"/>
    <xf numFmtId="9" fontId="0" fillId="0" borderId="0" xfId="0" applyNumberFormat="1"/>
    <xf numFmtId="165" fontId="26" fillId="0" borderId="21" xfId="10" applyNumberFormat="1" applyFont="1" applyFill="1" applyBorder="1" applyAlignment="1">
      <alignment horizontal="center" vertical="center"/>
    </xf>
    <xf numFmtId="165" fontId="26" fillId="0" borderId="0" xfId="10" applyNumberFormat="1" applyFont="1" applyFill="1" applyBorder="1"/>
    <xf numFmtId="165" fontId="26" fillId="0" borderId="0" xfId="10" applyNumberFormat="1" applyFont="1" applyFill="1"/>
    <xf numFmtId="165" fontId="26" fillId="0" borderId="0" xfId="10" applyNumberFormat="1" applyFont="1" applyFill="1" applyAlignment="1">
      <alignment horizontal="center" vertical="center"/>
    </xf>
    <xf numFmtId="165" fontId="26" fillId="0" borderId="0" xfId="10" applyNumberFormat="1" applyFont="1" applyFill="1" applyAlignment="1"/>
    <xf numFmtId="9" fontId="26" fillId="0" borderId="9" xfId="0" applyNumberFormat="1" applyFont="1" applyBorder="1" applyAlignment="1">
      <alignment horizontal="center" vertical="center"/>
    </xf>
    <xf numFmtId="9" fontId="32" fillId="0" borderId="2" xfId="9" applyNumberFormat="1" applyFont="1" applyBorder="1" applyAlignment="1">
      <alignment horizontal="center" vertical="center" wrapText="1"/>
    </xf>
    <xf numFmtId="0" fontId="40" fillId="12" borderId="78" xfId="9" applyFont="1" applyFill="1" applyBorder="1" applyAlignment="1">
      <alignment horizontal="center" vertical="center" wrapText="1"/>
    </xf>
    <xf numFmtId="9" fontId="32" fillId="0" borderId="28" xfId="9" applyNumberFormat="1" applyFont="1" applyBorder="1" applyAlignment="1">
      <alignment horizontal="center" vertical="center" wrapText="1"/>
    </xf>
    <xf numFmtId="0" fontId="32" fillId="0" borderId="2" xfId="9" applyFont="1" applyBorder="1" applyAlignment="1">
      <alignment horizontal="center" vertical="center" wrapText="1"/>
    </xf>
    <xf numFmtId="9" fontId="32" fillId="0" borderId="2" xfId="10" applyFont="1" applyFill="1" applyBorder="1" applyAlignment="1">
      <alignment horizontal="center" vertical="center" wrapText="1"/>
    </xf>
    <xf numFmtId="9" fontId="40" fillId="12" borderId="78" xfId="10" applyFont="1" applyFill="1" applyBorder="1" applyAlignment="1">
      <alignment horizontal="center" vertical="center" wrapText="1"/>
    </xf>
    <xf numFmtId="0" fontId="9" fillId="0" borderId="2" xfId="9" applyFont="1" applyBorder="1" applyAlignment="1">
      <alignment horizontal="center" vertical="center" wrapText="1"/>
    </xf>
    <xf numFmtId="0" fontId="33" fillId="0" borderId="2" xfId="9" applyFont="1" applyBorder="1" applyAlignment="1">
      <alignment horizontal="center" vertical="center" wrapText="1"/>
    </xf>
    <xf numFmtId="9" fontId="32" fillId="0" borderId="17" xfId="9" applyNumberFormat="1" applyFont="1" applyBorder="1" applyAlignment="1">
      <alignment horizontal="center" vertical="center" wrapText="1"/>
    </xf>
    <xf numFmtId="0" fontId="2" fillId="12" borderId="45" xfId="9" applyFont="1" applyFill="1" applyBorder="1" applyAlignment="1">
      <alignment horizontal="center" vertical="center" wrapText="1"/>
    </xf>
    <xf numFmtId="9" fontId="32" fillId="0" borderId="28" xfId="10" applyFont="1" applyFill="1" applyBorder="1" applyAlignment="1">
      <alignment horizontal="center" vertical="center" wrapText="1"/>
    </xf>
    <xf numFmtId="165" fontId="32" fillId="0" borderId="36" xfId="10" applyNumberFormat="1" applyFont="1" applyFill="1" applyBorder="1" applyAlignment="1">
      <alignment horizontal="center" vertical="center" wrapText="1"/>
    </xf>
    <xf numFmtId="0" fontId="32" fillId="0" borderId="28" xfId="9" applyFont="1" applyBorder="1" applyAlignment="1">
      <alignment horizontal="center" vertical="center" wrapText="1"/>
    </xf>
    <xf numFmtId="9" fontId="32" fillId="0" borderId="29" xfId="1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65" fontId="38" fillId="0" borderId="10" xfId="10" applyNumberFormat="1" applyFont="1" applyFill="1" applyBorder="1" applyAlignment="1">
      <alignment horizontal="center" vertical="center" wrapText="1"/>
    </xf>
    <xf numFmtId="165" fontId="39" fillId="0" borderId="3" xfId="10" applyNumberFormat="1" applyFont="1" applyFill="1" applyBorder="1" applyAlignment="1">
      <alignment horizontal="center" vertical="center" wrapText="1"/>
    </xf>
    <xf numFmtId="9" fontId="39" fillId="0" borderId="3" xfId="10" applyFont="1" applyFill="1" applyBorder="1" applyAlignment="1">
      <alignment horizontal="center" vertical="center" wrapText="1"/>
    </xf>
    <xf numFmtId="9" fontId="16" fillId="0" borderId="3" xfId="10" applyFont="1" applyFill="1" applyBorder="1" applyAlignment="1">
      <alignment horizontal="center" vertical="center" wrapText="1"/>
    </xf>
    <xf numFmtId="1" fontId="38" fillId="0" borderId="3" xfId="10" applyNumberFormat="1" applyFont="1" applyFill="1" applyBorder="1" applyAlignment="1">
      <alignment horizontal="center" vertical="center" wrapText="1"/>
    </xf>
    <xf numFmtId="166" fontId="38" fillId="0" borderId="3" xfId="10" applyNumberFormat="1" applyFont="1" applyFill="1" applyBorder="1" applyAlignment="1">
      <alignment horizontal="center" vertical="center" wrapText="1"/>
    </xf>
    <xf numFmtId="9" fontId="38" fillId="0" borderId="6" xfId="10" applyFont="1" applyFill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0" fontId="38" fillId="0" borderId="12" xfId="0" applyFont="1" applyBorder="1" applyAlignment="1">
      <alignment horizontal="center" vertical="center" wrapText="1"/>
    </xf>
    <xf numFmtId="0" fontId="38" fillId="0" borderId="1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textRotation="90" wrapText="1"/>
    </xf>
    <xf numFmtId="0" fontId="16" fillId="0" borderId="3" xfId="0" applyFont="1" applyBorder="1" applyAlignment="1">
      <alignment horizontal="center" vertical="center" wrapText="1"/>
    </xf>
    <xf numFmtId="0" fontId="39" fillId="0" borderId="3" xfId="0" applyFont="1" applyBorder="1" applyAlignment="1">
      <alignment horizontal="center" vertical="center" wrapText="1"/>
    </xf>
    <xf numFmtId="1" fontId="39" fillId="0" borderId="3" xfId="0" applyNumberFormat="1" applyFont="1" applyBorder="1" applyAlignment="1">
      <alignment horizontal="center" vertical="center" wrapText="1"/>
    </xf>
    <xf numFmtId="0" fontId="16" fillId="0" borderId="3" xfId="7" applyFont="1" applyBorder="1" applyAlignment="1">
      <alignment horizontal="center" vertical="center" wrapText="1"/>
    </xf>
    <xf numFmtId="9" fontId="38" fillId="0" borderId="3" xfId="0" applyNumberFormat="1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9" fontId="38" fillId="0" borderId="6" xfId="0" applyNumberFormat="1" applyFont="1" applyBorder="1" applyAlignment="1">
      <alignment horizontal="center" vertical="center" wrapText="1"/>
    </xf>
    <xf numFmtId="165" fontId="38" fillId="0" borderId="14" xfId="10" applyNumberFormat="1" applyFont="1" applyFill="1" applyBorder="1" applyAlignment="1">
      <alignment horizontal="center" vertical="center" wrapText="1"/>
    </xf>
    <xf numFmtId="165" fontId="0" fillId="0" borderId="0" xfId="0" applyNumberFormat="1" applyAlignment="1">
      <alignment wrapText="1"/>
    </xf>
    <xf numFmtId="9" fontId="32" fillId="0" borderId="3" xfId="10" applyFont="1" applyFill="1" applyBorder="1" applyAlignment="1">
      <alignment horizontal="center" vertical="center" wrapText="1"/>
    </xf>
    <xf numFmtId="9" fontId="32" fillId="0" borderId="10" xfId="10" applyFont="1" applyFill="1" applyBorder="1" applyAlignment="1">
      <alignment horizontal="center" vertical="center" wrapText="1"/>
    </xf>
    <xf numFmtId="9" fontId="32" fillId="0" borderId="27" xfId="10" applyFont="1" applyFill="1" applyBorder="1" applyAlignment="1">
      <alignment horizontal="center" vertical="center" wrapText="1"/>
    </xf>
    <xf numFmtId="9" fontId="32" fillId="0" borderId="27" xfId="9" applyNumberFormat="1" applyFont="1" applyBorder="1" applyAlignment="1">
      <alignment horizontal="center" vertical="center" wrapText="1"/>
    </xf>
    <xf numFmtId="9" fontId="32" fillId="0" borderId="46" xfId="10" applyFont="1" applyFill="1" applyBorder="1" applyAlignment="1">
      <alignment horizontal="center" vertical="center" wrapText="1"/>
    </xf>
    <xf numFmtId="9" fontId="0" fillId="0" borderId="0" xfId="0" applyNumberFormat="1" applyAlignment="1">
      <alignment wrapText="1"/>
    </xf>
    <xf numFmtId="165" fontId="32" fillId="0" borderId="10" xfId="10" applyNumberFormat="1" applyFont="1" applyFill="1" applyBorder="1" applyAlignment="1">
      <alignment horizontal="center" vertical="center"/>
    </xf>
    <xf numFmtId="165" fontId="32" fillId="0" borderId="46" xfId="10" applyNumberFormat="1" applyFont="1" applyFill="1" applyBorder="1" applyAlignment="1">
      <alignment horizontal="center" vertical="center"/>
    </xf>
    <xf numFmtId="10" fontId="0" fillId="0" borderId="0" xfId="0" applyNumberFormat="1" applyAlignment="1">
      <alignment wrapText="1"/>
    </xf>
    <xf numFmtId="10" fontId="24" fillId="0" borderId="0" xfId="10" applyNumberFormat="1" applyFont="1"/>
    <xf numFmtId="9" fontId="26" fillId="0" borderId="17" xfId="10" applyFont="1" applyFill="1" applyBorder="1" applyAlignment="1">
      <alignment horizontal="center" vertical="center" wrapText="1"/>
    </xf>
    <xf numFmtId="9" fontId="26" fillId="0" borderId="18" xfId="10" applyFont="1" applyFill="1" applyBorder="1" applyAlignment="1">
      <alignment horizontal="center" vertical="center" wrapText="1"/>
    </xf>
    <xf numFmtId="1" fontId="26" fillId="0" borderId="16" xfId="10" applyNumberFormat="1" applyFont="1" applyFill="1" applyBorder="1" applyAlignment="1">
      <alignment horizontal="center" vertical="center" wrapText="1"/>
    </xf>
    <xf numFmtId="1" fontId="26" fillId="0" borderId="1" xfId="10" applyNumberFormat="1" applyFont="1" applyFill="1" applyBorder="1" applyAlignment="1">
      <alignment horizontal="center" vertical="center" wrapText="1"/>
    </xf>
    <xf numFmtId="1" fontId="26" fillId="0" borderId="12" xfId="10" applyNumberFormat="1" applyFont="1" applyFill="1" applyBorder="1" applyAlignment="1">
      <alignment horizontal="center" vertical="center" wrapText="1"/>
    </xf>
    <xf numFmtId="9" fontId="26" fillId="0" borderId="47" xfId="10" applyFont="1" applyFill="1" applyBorder="1" applyAlignment="1">
      <alignment horizontal="center" vertical="center" wrapText="1"/>
    </xf>
    <xf numFmtId="0" fontId="26" fillId="0" borderId="48" xfId="0" applyFont="1" applyBorder="1" applyAlignment="1">
      <alignment horizontal="center" vertical="center"/>
    </xf>
    <xf numFmtId="9" fontId="26" fillId="0" borderId="49" xfId="10" applyFont="1" applyFill="1" applyBorder="1" applyAlignment="1">
      <alignment horizontal="center" vertical="center" wrapText="1"/>
    </xf>
    <xf numFmtId="9" fontId="5" fillId="0" borderId="50" xfId="10" applyFont="1" applyFill="1" applyBorder="1" applyAlignment="1">
      <alignment horizontal="center" vertical="center" wrapText="1"/>
    </xf>
    <xf numFmtId="9" fontId="26" fillId="0" borderId="51" xfId="10" applyFont="1" applyFill="1" applyBorder="1" applyAlignment="1">
      <alignment horizontal="center" vertical="center" wrapText="1"/>
    </xf>
    <xf numFmtId="1" fontId="26" fillId="0" borderId="22" xfId="10" applyNumberFormat="1" applyFont="1" applyFill="1" applyBorder="1" applyAlignment="1">
      <alignment horizontal="center" vertical="center" wrapText="1"/>
    </xf>
    <xf numFmtId="1" fontId="26" fillId="4" borderId="16" xfId="10" applyNumberFormat="1" applyFont="1" applyFill="1" applyBorder="1" applyAlignment="1">
      <alignment horizontal="center" vertical="center" wrapText="1"/>
    </xf>
    <xf numFmtId="1" fontId="26" fillId="4" borderId="17" xfId="10" applyNumberFormat="1" applyFont="1" applyFill="1" applyBorder="1" applyAlignment="1">
      <alignment horizontal="center" vertical="center" wrapText="1"/>
    </xf>
    <xf numFmtId="1" fontId="26" fillId="4" borderId="12" xfId="10" applyNumberFormat="1" applyFont="1" applyFill="1" applyBorder="1" applyAlignment="1">
      <alignment horizontal="center" vertical="center" wrapText="1"/>
    </xf>
    <xf numFmtId="1" fontId="26" fillId="4" borderId="3" xfId="10" applyNumberFormat="1" applyFont="1" applyFill="1" applyBorder="1" applyAlignment="1">
      <alignment horizontal="center" vertical="center" wrapText="1"/>
    </xf>
    <xf numFmtId="1" fontId="30" fillId="7" borderId="13" xfId="10" applyNumberFormat="1" applyFont="1" applyFill="1" applyBorder="1" applyAlignment="1">
      <alignment horizontal="center" vertical="center" wrapText="1"/>
    </xf>
    <xf numFmtId="1" fontId="30" fillId="7" borderId="6" xfId="10" applyNumberFormat="1" applyFont="1" applyFill="1" applyBorder="1" applyAlignment="1">
      <alignment horizontal="center" vertical="center" wrapText="1"/>
    </xf>
    <xf numFmtId="9" fontId="30" fillId="7" borderId="6" xfId="10" applyFont="1" applyFill="1" applyBorder="1" applyAlignment="1">
      <alignment horizontal="center" vertical="center" wrapText="1"/>
    </xf>
    <xf numFmtId="9" fontId="30" fillId="7" borderId="14" xfId="10" applyFont="1" applyFill="1" applyBorder="1" applyAlignment="1">
      <alignment horizontal="center" vertical="center" wrapText="1"/>
    </xf>
    <xf numFmtId="9" fontId="30" fillId="7" borderId="49" xfId="10" applyFont="1" applyFill="1" applyBorder="1" applyAlignment="1">
      <alignment horizontal="center" vertical="center" wrapText="1"/>
    </xf>
    <xf numFmtId="165" fontId="29" fillId="0" borderId="1" xfId="10" applyNumberFormat="1" applyFont="1" applyFill="1" applyBorder="1" applyAlignment="1">
      <alignment horizontal="center" vertical="center" wrapText="1"/>
    </xf>
    <xf numFmtId="1" fontId="30" fillId="7" borderId="42" xfId="10" applyNumberFormat="1" applyFont="1" applyFill="1" applyBorder="1" applyAlignment="1">
      <alignment horizontal="center" vertical="center" wrapText="1"/>
    </xf>
    <xf numFmtId="1" fontId="26" fillId="4" borderId="1" xfId="10" applyNumberFormat="1" applyFont="1" applyFill="1" applyBorder="1" applyAlignment="1">
      <alignment horizontal="center" vertical="center" wrapText="1"/>
    </xf>
    <xf numFmtId="1" fontId="30" fillId="7" borderId="31" xfId="10" applyNumberFormat="1" applyFont="1" applyFill="1" applyBorder="1" applyAlignment="1">
      <alignment horizontal="center" vertical="center" wrapText="1"/>
    </xf>
    <xf numFmtId="1" fontId="30" fillId="7" borderId="2" xfId="10" applyNumberFormat="1" applyFont="1" applyFill="1" applyBorder="1" applyAlignment="1">
      <alignment horizontal="center" vertical="center" wrapText="1"/>
    </xf>
    <xf numFmtId="9" fontId="30" fillId="7" borderId="2" xfId="10" applyFont="1" applyFill="1" applyBorder="1" applyAlignment="1">
      <alignment horizontal="center" vertical="center" wrapText="1"/>
    </xf>
    <xf numFmtId="9" fontId="30" fillId="7" borderId="29" xfId="10" applyFont="1" applyFill="1" applyBorder="1" applyAlignment="1">
      <alignment horizontal="center" vertical="center" wrapText="1"/>
    </xf>
    <xf numFmtId="1" fontId="30" fillId="7" borderId="4" xfId="10" applyNumberFormat="1" applyFont="1" applyFill="1" applyBorder="1" applyAlignment="1">
      <alignment horizontal="center" vertical="center" wrapText="1"/>
    </xf>
    <xf numFmtId="165" fontId="29" fillId="0" borderId="17" xfId="10" applyNumberFormat="1" applyFont="1" applyFill="1" applyBorder="1" applyAlignment="1">
      <alignment horizontal="center" vertical="center" wrapText="1"/>
    </xf>
    <xf numFmtId="9" fontId="29" fillId="0" borderId="17" xfId="10" applyFont="1" applyFill="1" applyBorder="1" applyAlignment="1">
      <alignment horizontal="center" vertical="center" wrapText="1"/>
    </xf>
    <xf numFmtId="9" fontId="29" fillId="0" borderId="34" xfId="10" applyFont="1" applyFill="1" applyBorder="1" applyAlignment="1">
      <alignment horizontal="center" vertical="center" wrapText="1"/>
    </xf>
    <xf numFmtId="0" fontId="29" fillId="4" borderId="3" xfId="0" applyFont="1" applyFill="1" applyBorder="1" applyAlignment="1">
      <alignment vertical="center"/>
    </xf>
    <xf numFmtId="9" fontId="29" fillId="0" borderId="18" xfId="10" applyFont="1" applyFill="1" applyBorder="1" applyAlignment="1">
      <alignment horizontal="center" vertical="center" wrapText="1"/>
    </xf>
    <xf numFmtId="165" fontId="41" fillId="7" borderId="6" xfId="10" applyNumberFormat="1" applyFont="1" applyFill="1" applyBorder="1" applyAlignment="1">
      <alignment horizontal="center" vertical="center" wrapText="1"/>
    </xf>
    <xf numFmtId="9" fontId="41" fillId="7" borderId="14" xfId="10" applyFont="1" applyFill="1" applyBorder="1" applyAlignment="1">
      <alignment horizontal="center" vertical="center" wrapText="1"/>
    </xf>
    <xf numFmtId="1" fontId="30" fillId="7" borderId="27" xfId="10" applyNumberFormat="1" applyFont="1" applyFill="1" applyBorder="1" applyAlignment="1">
      <alignment horizontal="center" vertical="center" wrapText="1"/>
    </xf>
    <xf numFmtId="9" fontId="41" fillId="7" borderId="52" xfId="10" applyFont="1" applyFill="1" applyBorder="1" applyAlignment="1">
      <alignment horizontal="center" vertical="center" wrapText="1"/>
    </xf>
    <xf numFmtId="1" fontId="26" fillId="4" borderId="22" xfId="10" applyNumberFormat="1" applyFont="1" applyFill="1" applyBorder="1" applyAlignment="1">
      <alignment horizontal="center" vertical="center" wrapText="1"/>
    </xf>
    <xf numFmtId="1" fontId="26" fillId="4" borderId="5" xfId="10" applyNumberFormat="1" applyFont="1" applyFill="1" applyBorder="1" applyAlignment="1">
      <alignment horizontal="center" vertical="center" wrapText="1"/>
    </xf>
    <xf numFmtId="1" fontId="29" fillId="4" borderId="3" xfId="0" applyNumberFormat="1" applyFont="1" applyFill="1" applyBorder="1" applyAlignment="1">
      <alignment horizontal="center" vertical="center"/>
    </xf>
    <xf numFmtId="165" fontId="41" fillId="7" borderId="2" xfId="10" applyNumberFormat="1" applyFont="1" applyFill="1" applyBorder="1" applyAlignment="1">
      <alignment horizontal="center" vertical="center" wrapText="1"/>
    </xf>
    <xf numFmtId="9" fontId="41" fillId="7" borderId="25" xfId="10" applyFont="1" applyFill="1" applyBorder="1" applyAlignment="1">
      <alignment horizontal="center" vertical="center" wrapText="1"/>
    </xf>
    <xf numFmtId="9" fontId="30" fillId="7" borderId="53" xfId="10" applyFont="1" applyFill="1" applyBorder="1" applyAlignment="1">
      <alignment horizontal="center" vertical="center" wrapText="1"/>
    </xf>
    <xf numFmtId="1" fontId="30" fillId="7" borderId="44" xfId="10" applyNumberFormat="1" applyFont="1" applyFill="1" applyBorder="1" applyAlignment="1">
      <alignment horizontal="center" vertical="center" wrapText="1"/>
    </xf>
    <xf numFmtId="1" fontId="30" fillId="7" borderId="54" xfId="10" applyNumberFormat="1" applyFont="1" applyFill="1" applyBorder="1" applyAlignment="1">
      <alignment horizontal="center" vertical="center" wrapText="1"/>
    </xf>
    <xf numFmtId="1" fontId="26" fillId="4" borderId="32" xfId="10" applyNumberFormat="1" applyFont="1" applyFill="1" applyBorder="1" applyAlignment="1">
      <alignment horizontal="center" vertical="center" wrapText="1"/>
    </xf>
    <xf numFmtId="1" fontId="26" fillId="4" borderId="15" xfId="10" applyNumberFormat="1" applyFont="1" applyFill="1" applyBorder="1" applyAlignment="1">
      <alignment horizontal="center" vertical="center" wrapText="1"/>
    </xf>
    <xf numFmtId="9" fontId="26" fillId="0" borderId="55" xfId="10" applyFont="1" applyFill="1" applyBorder="1" applyAlignment="1">
      <alignment horizontal="center" vertical="center" wrapText="1"/>
    </xf>
    <xf numFmtId="9" fontId="26" fillId="5" borderId="3" xfId="10" applyFont="1" applyFill="1" applyBorder="1" applyAlignment="1">
      <alignment horizontal="center" vertical="center"/>
    </xf>
    <xf numFmtId="1" fontId="26" fillId="0" borderId="12" xfId="0" applyNumberFormat="1" applyFont="1" applyBorder="1" applyAlignment="1">
      <alignment horizontal="center" vertical="center"/>
    </xf>
    <xf numFmtId="165" fontId="26" fillId="4" borderId="29" xfId="10" applyNumberFormat="1" applyFont="1" applyFill="1" applyBorder="1" applyAlignment="1">
      <alignment horizontal="center" vertical="center"/>
    </xf>
    <xf numFmtId="1" fontId="26" fillId="0" borderId="15" xfId="10" applyNumberFormat="1" applyFont="1" applyFill="1" applyBorder="1" applyAlignment="1">
      <alignment horizontal="center" vertical="center" wrapText="1"/>
    </xf>
    <xf numFmtId="9" fontId="26" fillId="5" borderId="11" xfId="10" applyFont="1" applyFill="1" applyBorder="1" applyAlignment="1">
      <alignment horizontal="center" vertical="center" wrapText="1"/>
    </xf>
    <xf numFmtId="9" fontId="26" fillId="5" borderId="1" xfId="10" applyFont="1" applyFill="1" applyBorder="1" applyAlignment="1">
      <alignment horizontal="center" vertical="center" wrapText="1"/>
    </xf>
    <xf numFmtId="1" fontId="26" fillId="0" borderId="32" xfId="10" applyNumberFormat="1" applyFont="1" applyFill="1" applyBorder="1" applyAlignment="1">
      <alignment horizontal="center" vertical="center" wrapText="1"/>
    </xf>
    <xf numFmtId="9" fontId="26" fillId="5" borderId="3" xfId="10" applyFont="1" applyFill="1" applyBorder="1" applyAlignment="1">
      <alignment horizontal="center" vertical="center" wrapText="1"/>
    </xf>
    <xf numFmtId="9" fontId="29" fillId="0" borderId="3" xfId="10" applyFont="1" applyFill="1" applyBorder="1" applyAlignment="1">
      <alignment horizontal="center" vertical="center" wrapText="1"/>
    </xf>
    <xf numFmtId="9" fontId="29" fillId="0" borderId="1" xfId="10" applyFont="1" applyFill="1" applyBorder="1" applyAlignment="1">
      <alignment horizontal="center" vertical="center" wrapText="1"/>
    </xf>
    <xf numFmtId="9" fontId="26" fillId="4" borderId="1" xfId="10" applyFont="1" applyFill="1" applyBorder="1" applyAlignment="1">
      <alignment horizontal="center" vertical="center" wrapText="1"/>
    </xf>
    <xf numFmtId="1" fontId="26" fillId="5" borderId="3" xfId="10" applyNumberFormat="1" applyFont="1" applyFill="1" applyBorder="1" applyAlignment="1">
      <alignment horizontal="center" vertical="center" wrapText="1"/>
    </xf>
    <xf numFmtId="9" fontId="26" fillId="2" borderId="9" xfId="10" applyFont="1" applyFill="1" applyBorder="1" applyAlignment="1">
      <alignment horizontal="center" vertical="center"/>
    </xf>
    <xf numFmtId="9" fontId="29" fillId="0" borderId="56" xfId="10" applyFont="1" applyFill="1" applyBorder="1" applyAlignment="1">
      <alignment horizontal="center" vertical="center" wrapText="1"/>
    </xf>
    <xf numFmtId="9" fontId="26" fillId="4" borderId="34" xfId="10" applyFont="1" applyFill="1" applyBorder="1" applyAlignment="1">
      <alignment horizontal="center" vertical="center" wrapText="1"/>
    </xf>
    <xf numFmtId="9" fontId="26" fillId="4" borderId="9" xfId="10" applyFont="1" applyFill="1" applyBorder="1" applyAlignment="1">
      <alignment horizontal="center" vertical="center" wrapText="1"/>
    </xf>
    <xf numFmtId="9" fontId="30" fillId="7" borderId="52" xfId="10" applyFont="1" applyFill="1" applyBorder="1" applyAlignment="1">
      <alignment horizontal="center" vertical="center" wrapText="1"/>
    </xf>
    <xf numFmtId="9" fontId="30" fillId="7" borderId="25" xfId="10" applyFont="1" applyFill="1" applyBorder="1" applyAlignment="1">
      <alignment horizontal="center" vertical="center" wrapText="1"/>
    </xf>
    <xf numFmtId="9" fontId="5" fillId="4" borderId="8" xfId="10" applyFont="1" applyFill="1" applyBorder="1" applyAlignment="1">
      <alignment horizontal="center" vertical="center" wrapText="1"/>
    </xf>
    <xf numFmtId="165" fontId="29" fillId="4" borderId="17" xfId="10" applyNumberFormat="1" applyFont="1" applyFill="1" applyBorder="1" applyAlignment="1">
      <alignment horizontal="center" vertical="center" wrapText="1"/>
    </xf>
    <xf numFmtId="165" fontId="29" fillId="4" borderId="3" xfId="10" applyNumberFormat="1" applyFont="1" applyFill="1" applyBorder="1" applyAlignment="1">
      <alignment horizontal="center" vertical="center" wrapText="1"/>
    </xf>
    <xf numFmtId="1" fontId="26" fillId="5" borderId="16" xfId="10" applyNumberFormat="1" applyFont="1" applyFill="1" applyBorder="1" applyAlignment="1">
      <alignment horizontal="center" vertical="center" wrapText="1"/>
    </xf>
    <xf numFmtId="1" fontId="26" fillId="5" borderId="17" xfId="10" applyNumberFormat="1" applyFont="1" applyFill="1" applyBorder="1" applyAlignment="1">
      <alignment horizontal="center" vertical="center" wrapText="1"/>
    </xf>
    <xf numFmtId="9" fontId="26" fillId="5" borderId="17" xfId="10" applyFont="1" applyFill="1" applyBorder="1" applyAlignment="1">
      <alignment horizontal="center" vertical="center" wrapText="1"/>
    </xf>
    <xf numFmtId="1" fontId="26" fillId="5" borderId="12" xfId="10" applyNumberFormat="1" applyFont="1" applyFill="1" applyBorder="1" applyAlignment="1">
      <alignment horizontal="center" vertical="center" wrapText="1"/>
    </xf>
    <xf numFmtId="1" fontId="26" fillId="5" borderId="1" xfId="10" applyNumberFormat="1" applyFont="1" applyFill="1" applyBorder="1" applyAlignment="1">
      <alignment horizontal="center" vertical="center" wrapText="1"/>
    </xf>
    <xf numFmtId="0" fontId="29" fillId="5" borderId="3" xfId="0" applyFont="1" applyFill="1" applyBorder="1" applyAlignment="1">
      <alignment vertical="center"/>
    </xf>
    <xf numFmtId="1" fontId="29" fillId="5" borderId="3" xfId="0" applyNumberFormat="1" applyFont="1" applyFill="1" applyBorder="1" applyAlignment="1">
      <alignment horizontal="center" vertical="center"/>
    </xf>
    <xf numFmtId="1" fontId="26" fillId="5" borderId="32" xfId="10" applyNumberFormat="1" applyFont="1" applyFill="1" applyBorder="1" applyAlignment="1">
      <alignment horizontal="center" vertical="center" wrapText="1"/>
    </xf>
    <xf numFmtId="9" fontId="26" fillId="5" borderId="18" xfId="10" applyFont="1" applyFill="1" applyBorder="1" applyAlignment="1">
      <alignment horizontal="center" vertical="center" wrapText="1"/>
    </xf>
    <xf numFmtId="9" fontId="26" fillId="4" borderId="11" xfId="10" applyFont="1" applyFill="1" applyBorder="1" applyAlignment="1">
      <alignment horizontal="center" vertical="center" wrapText="1"/>
    </xf>
    <xf numFmtId="1" fontId="26" fillId="0" borderId="5" xfId="0" applyNumberFormat="1" applyFont="1" applyBorder="1" applyAlignment="1">
      <alignment horizontal="center" vertical="center" wrapText="1"/>
    </xf>
    <xf numFmtId="1" fontId="26" fillId="0" borderId="5" xfId="0" applyNumberFormat="1" applyFont="1" applyBorder="1" applyAlignment="1">
      <alignment horizontal="left" vertical="center" wrapText="1"/>
    </xf>
    <xf numFmtId="1" fontId="29" fillId="0" borderId="5" xfId="0" applyNumberFormat="1" applyFont="1" applyBorder="1" applyAlignment="1">
      <alignment horizontal="left" vertical="center" wrapText="1"/>
    </xf>
    <xf numFmtId="1" fontId="5" fillId="0" borderId="5" xfId="0" applyNumberFormat="1" applyFont="1" applyBorder="1" applyAlignment="1">
      <alignment horizontal="left" vertical="center" wrapText="1"/>
    </xf>
    <xf numFmtId="9" fontId="41" fillId="7" borderId="29" xfId="10" applyFont="1" applyFill="1" applyBorder="1" applyAlignment="1">
      <alignment horizontal="center" vertical="center" wrapText="1"/>
    </xf>
    <xf numFmtId="1" fontId="26" fillId="7" borderId="13" xfId="10" applyNumberFormat="1" applyFont="1" applyFill="1" applyBorder="1" applyAlignment="1">
      <alignment horizontal="center" vertical="center" wrapText="1"/>
    </xf>
    <xf numFmtId="1" fontId="26" fillId="7" borderId="6" xfId="10" applyNumberFormat="1" applyFont="1" applyFill="1" applyBorder="1" applyAlignment="1">
      <alignment horizontal="center" vertical="center" wrapText="1"/>
    </xf>
    <xf numFmtId="165" fontId="29" fillId="7" borderId="6" xfId="10" applyNumberFormat="1" applyFont="1" applyFill="1" applyBorder="1" applyAlignment="1">
      <alignment horizontal="center" vertical="center" wrapText="1"/>
    </xf>
    <xf numFmtId="9" fontId="29" fillId="7" borderId="6" xfId="10" applyFont="1" applyFill="1" applyBorder="1" applyAlignment="1">
      <alignment horizontal="center" vertical="center" wrapText="1"/>
    </xf>
    <xf numFmtId="9" fontId="26" fillId="7" borderId="14" xfId="10" applyFont="1" applyFill="1" applyBorder="1" applyAlignment="1">
      <alignment horizontal="center" vertical="center" wrapText="1"/>
    </xf>
    <xf numFmtId="9" fontId="29" fillId="7" borderId="52" xfId="10" applyFont="1" applyFill="1" applyBorder="1" applyAlignment="1">
      <alignment horizontal="center" vertical="center" wrapText="1"/>
    </xf>
    <xf numFmtId="1" fontId="26" fillId="0" borderId="20" xfId="10" applyNumberFormat="1" applyFont="1" applyFill="1" applyBorder="1" applyAlignment="1">
      <alignment horizontal="center" vertical="center" wrapText="1"/>
    </xf>
    <xf numFmtId="1" fontId="26" fillId="0" borderId="40" xfId="10" applyNumberFormat="1" applyFont="1" applyFill="1" applyBorder="1" applyAlignment="1">
      <alignment horizontal="center" vertical="center" wrapText="1"/>
    </xf>
    <xf numFmtId="1" fontId="26" fillId="0" borderId="57" xfId="10" applyNumberFormat="1" applyFont="1" applyFill="1" applyBorder="1" applyAlignment="1">
      <alignment horizontal="center" vertical="center" wrapText="1"/>
    </xf>
    <xf numFmtId="1" fontId="26" fillId="4" borderId="20" xfId="10" applyNumberFormat="1" applyFont="1" applyFill="1" applyBorder="1" applyAlignment="1">
      <alignment horizontal="center" vertical="center" wrapText="1"/>
    </xf>
    <xf numFmtId="1" fontId="26" fillId="4" borderId="40" xfId="10" applyNumberFormat="1" applyFont="1" applyFill="1" applyBorder="1" applyAlignment="1">
      <alignment horizontal="center" vertical="center" wrapText="1"/>
    </xf>
    <xf numFmtId="9" fontId="26" fillId="4" borderId="39" xfId="10" applyFont="1" applyFill="1" applyBorder="1" applyAlignment="1">
      <alignment horizontal="center" vertical="center" wrapText="1"/>
    </xf>
    <xf numFmtId="9" fontId="26" fillId="4" borderId="58" xfId="10" applyFont="1" applyFill="1" applyBorder="1" applyAlignment="1">
      <alignment horizontal="center" vertical="center" wrapText="1"/>
    </xf>
    <xf numFmtId="9" fontId="29" fillId="7" borderId="14" xfId="10" applyFont="1" applyFill="1" applyBorder="1" applyAlignment="1">
      <alignment horizontal="center" vertical="center" wrapText="1"/>
    </xf>
    <xf numFmtId="1" fontId="26" fillId="7" borderId="27" xfId="10" applyNumberFormat="1" applyFont="1" applyFill="1" applyBorder="1" applyAlignment="1">
      <alignment horizontal="center" vertical="center" wrapText="1"/>
    </xf>
    <xf numFmtId="9" fontId="26" fillId="7" borderId="52" xfId="10" applyFont="1" applyFill="1" applyBorder="1" applyAlignment="1">
      <alignment horizontal="center" vertical="center" wrapText="1"/>
    </xf>
    <xf numFmtId="9" fontId="26" fillId="7" borderId="6" xfId="10" applyFont="1" applyFill="1" applyBorder="1" applyAlignment="1">
      <alignment horizontal="center" vertical="center" wrapText="1"/>
    </xf>
    <xf numFmtId="1" fontId="30" fillId="7" borderId="7" xfId="10" applyNumberFormat="1" applyFont="1" applyFill="1" applyBorder="1" applyAlignment="1">
      <alignment horizontal="center" vertical="center" wrapText="1"/>
    </xf>
    <xf numFmtId="1" fontId="26" fillId="7" borderId="31" xfId="10" applyNumberFormat="1" applyFont="1" applyFill="1" applyBorder="1" applyAlignment="1">
      <alignment horizontal="center" vertical="center" wrapText="1"/>
    </xf>
    <xf numFmtId="1" fontId="26" fillId="7" borderId="2" xfId="10" applyNumberFormat="1" applyFont="1" applyFill="1" applyBorder="1" applyAlignment="1">
      <alignment horizontal="center" vertical="center" wrapText="1"/>
    </xf>
    <xf numFmtId="165" fontId="29" fillId="7" borderId="2" xfId="10" applyNumberFormat="1" applyFont="1" applyFill="1" applyBorder="1" applyAlignment="1">
      <alignment horizontal="center" vertical="center" wrapText="1"/>
    </xf>
    <xf numFmtId="9" fontId="29" fillId="7" borderId="29" xfId="10" applyFont="1" applyFill="1" applyBorder="1" applyAlignment="1">
      <alignment horizontal="center" vertical="center" wrapText="1"/>
    </xf>
    <xf numFmtId="9" fontId="29" fillId="0" borderId="11" xfId="10" applyFont="1" applyFill="1" applyBorder="1" applyAlignment="1">
      <alignment horizontal="center" vertical="center" wrapText="1"/>
    </xf>
    <xf numFmtId="1" fontId="5" fillId="0" borderId="20" xfId="10" applyNumberFormat="1" applyFont="1" applyFill="1" applyBorder="1" applyAlignment="1">
      <alignment horizontal="center" vertical="center" wrapText="1"/>
    </xf>
    <xf numFmtId="1" fontId="5" fillId="0" borderId="40" xfId="10" applyNumberFormat="1" applyFont="1" applyFill="1" applyBorder="1" applyAlignment="1">
      <alignment horizontal="center" vertical="center" wrapText="1"/>
    </xf>
    <xf numFmtId="9" fontId="5" fillId="0" borderId="40" xfId="10" applyFont="1" applyFill="1" applyBorder="1" applyAlignment="1">
      <alignment horizontal="center" vertical="center" wrapText="1"/>
    </xf>
    <xf numFmtId="9" fontId="5" fillId="0" borderId="39" xfId="10" applyFont="1" applyFill="1" applyBorder="1" applyAlignment="1">
      <alignment horizontal="center" vertical="center" wrapText="1"/>
    </xf>
    <xf numFmtId="1" fontId="5" fillId="0" borderId="57" xfId="10" applyNumberFormat="1" applyFont="1" applyFill="1" applyBorder="1" applyAlignment="1">
      <alignment horizontal="center" vertical="center" wrapText="1"/>
    </xf>
    <xf numFmtId="9" fontId="5" fillId="0" borderId="58" xfId="10" applyFont="1" applyFill="1" applyBorder="1" applyAlignment="1">
      <alignment horizontal="center" vertical="center" wrapText="1"/>
    </xf>
    <xf numFmtId="1" fontId="5" fillId="4" borderId="35" xfId="10" applyNumberFormat="1" applyFont="1" applyFill="1" applyBorder="1" applyAlignment="1">
      <alignment horizontal="center" vertical="center" wrapText="1"/>
    </xf>
    <xf numFmtId="1" fontId="5" fillId="4" borderId="28" xfId="10" applyNumberFormat="1" applyFont="1" applyFill="1" applyBorder="1" applyAlignment="1">
      <alignment horizontal="center" vertical="center" wrapText="1"/>
    </xf>
    <xf numFmtId="9" fontId="5" fillId="4" borderId="28" xfId="10" applyFont="1" applyFill="1" applyBorder="1" applyAlignment="1">
      <alignment horizontal="center" vertical="center" wrapText="1"/>
    </xf>
    <xf numFmtId="9" fontId="5" fillId="4" borderId="36" xfId="10" applyFont="1" applyFill="1" applyBorder="1" applyAlignment="1">
      <alignment horizontal="center" vertical="center" wrapText="1"/>
    </xf>
    <xf numFmtId="9" fontId="5" fillId="4" borderId="37" xfId="10" applyFont="1" applyFill="1" applyBorder="1" applyAlignment="1">
      <alignment horizontal="center" vertical="center" wrapText="1"/>
    </xf>
    <xf numFmtId="1" fontId="5" fillId="5" borderId="35" xfId="10" applyNumberFormat="1" applyFont="1" applyFill="1" applyBorder="1" applyAlignment="1">
      <alignment horizontal="center" vertical="center" wrapText="1"/>
    </xf>
    <xf numFmtId="1" fontId="5" fillId="5" borderId="28" xfId="10" applyNumberFormat="1" applyFont="1" applyFill="1" applyBorder="1" applyAlignment="1">
      <alignment horizontal="center" vertical="center" wrapText="1"/>
    </xf>
    <xf numFmtId="9" fontId="5" fillId="5" borderId="28" xfId="10" applyFont="1" applyFill="1" applyBorder="1" applyAlignment="1">
      <alignment horizontal="center" vertical="center" wrapText="1"/>
    </xf>
    <xf numFmtId="9" fontId="5" fillId="5" borderId="36" xfId="10" applyFont="1" applyFill="1" applyBorder="1" applyAlignment="1">
      <alignment horizontal="center" vertical="center" wrapText="1"/>
    </xf>
    <xf numFmtId="165" fontId="26" fillId="7" borderId="29" xfId="10" applyNumberFormat="1" applyFont="1" applyFill="1" applyBorder="1" applyAlignment="1">
      <alignment horizontal="center" vertical="center" wrapText="1"/>
    </xf>
    <xf numFmtId="1" fontId="26" fillId="7" borderId="7" xfId="10" applyNumberFormat="1" applyFont="1" applyFill="1" applyBorder="1" applyAlignment="1">
      <alignment horizontal="center" vertical="center" wrapText="1"/>
    </xf>
    <xf numFmtId="9" fontId="29" fillId="7" borderId="25" xfId="10" applyFont="1" applyFill="1" applyBorder="1" applyAlignment="1">
      <alignment horizontal="center" vertical="center" wrapText="1"/>
    </xf>
    <xf numFmtId="9" fontId="29" fillId="7" borderId="2" xfId="10" applyFont="1" applyFill="1" applyBorder="1" applyAlignment="1">
      <alignment horizontal="center" vertical="center" wrapText="1"/>
    </xf>
    <xf numFmtId="165" fontId="26" fillId="7" borderId="25" xfId="10" applyNumberFormat="1" applyFont="1" applyFill="1" applyBorder="1" applyAlignment="1">
      <alignment horizontal="center" vertical="center" wrapText="1"/>
    </xf>
    <xf numFmtId="9" fontId="26" fillId="0" borderId="40" xfId="10" applyFont="1" applyFill="1" applyBorder="1" applyAlignment="1">
      <alignment horizontal="center" vertical="center" wrapText="1"/>
    </xf>
    <xf numFmtId="9" fontId="26" fillId="0" borderId="39" xfId="10" applyFont="1" applyFill="1" applyBorder="1" applyAlignment="1">
      <alignment horizontal="center" vertical="center" wrapText="1"/>
    </xf>
    <xf numFmtId="9" fontId="26" fillId="0" borderId="58" xfId="10" applyFont="1" applyFill="1" applyBorder="1" applyAlignment="1">
      <alignment horizontal="center" vertical="center" wrapText="1"/>
    </xf>
    <xf numFmtId="9" fontId="26" fillId="4" borderId="40" xfId="10" applyFont="1" applyFill="1" applyBorder="1" applyAlignment="1">
      <alignment horizontal="center" vertical="center" wrapText="1"/>
    </xf>
    <xf numFmtId="9" fontId="26" fillId="0" borderId="53" xfId="10" applyFont="1" applyFill="1" applyBorder="1" applyAlignment="1">
      <alignment horizontal="center" vertical="center" wrapText="1"/>
    </xf>
    <xf numFmtId="1" fontId="29" fillId="0" borderId="3" xfId="0" applyNumberFormat="1" applyFont="1" applyBorder="1" applyAlignment="1">
      <alignment horizontal="center" vertical="center"/>
    </xf>
    <xf numFmtId="9" fontId="26" fillId="4" borderId="56" xfId="10" applyFont="1" applyFill="1" applyBorder="1" applyAlignment="1">
      <alignment horizontal="center" vertical="center" wrapText="1"/>
    </xf>
    <xf numFmtId="1" fontId="26" fillId="5" borderId="28" xfId="10" applyNumberFormat="1" applyFont="1" applyFill="1" applyBorder="1" applyAlignment="1">
      <alignment horizontal="center" vertical="center" wrapText="1"/>
    </xf>
    <xf numFmtId="9" fontId="26" fillId="5" borderId="28" xfId="10" applyFont="1" applyFill="1" applyBorder="1" applyAlignment="1">
      <alignment horizontal="center" vertical="center" wrapText="1"/>
    </xf>
    <xf numFmtId="1" fontId="26" fillId="0" borderId="28" xfId="10" applyNumberFormat="1" applyFont="1" applyFill="1" applyBorder="1" applyAlignment="1">
      <alignment horizontal="center" vertical="center" wrapText="1"/>
    </xf>
    <xf numFmtId="9" fontId="26" fillId="0" borderId="22" xfId="10" applyFont="1" applyFill="1" applyBorder="1" applyAlignment="1">
      <alignment horizontal="center" vertical="center" wrapText="1"/>
    </xf>
    <xf numFmtId="9" fontId="26" fillId="0" borderId="5" xfId="10" applyFont="1" applyFill="1" applyBorder="1" applyAlignment="1">
      <alignment horizontal="center" vertical="center" wrapText="1"/>
    </xf>
    <xf numFmtId="165" fontId="26" fillId="7" borderId="14" xfId="10" applyNumberFormat="1" applyFont="1" applyFill="1" applyBorder="1" applyAlignment="1">
      <alignment horizontal="center" vertical="center" wrapText="1"/>
    </xf>
    <xf numFmtId="1" fontId="26" fillId="5" borderId="15" xfId="10" applyNumberFormat="1" applyFont="1" applyFill="1" applyBorder="1" applyAlignment="1">
      <alignment horizontal="center" vertical="center" wrapText="1"/>
    </xf>
    <xf numFmtId="1" fontId="26" fillId="5" borderId="5" xfId="10" applyNumberFormat="1" applyFont="1" applyFill="1" applyBorder="1" applyAlignment="1">
      <alignment horizontal="center" vertical="center" wrapText="1"/>
    </xf>
    <xf numFmtId="165" fontId="29" fillId="7" borderId="14" xfId="10" applyNumberFormat="1" applyFont="1" applyFill="1" applyBorder="1" applyAlignment="1">
      <alignment horizontal="center" vertical="center" wrapText="1"/>
    </xf>
    <xf numFmtId="9" fontId="26" fillId="7" borderId="27" xfId="10" applyFont="1" applyFill="1" applyBorder="1" applyAlignment="1">
      <alignment horizontal="center" vertical="center" wrapText="1"/>
    </xf>
    <xf numFmtId="165" fontId="26" fillId="7" borderId="52" xfId="10" applyNumberFormat="1" applyFont="1" applyFill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6" fillId="4" borderId="42" xfId="0" applyFont="1" applyFill="1" applyBorder="1" applyAlignment="1">
      <alignment horizontal="center" vertical="center" wrapText="1"/>
    </xf>
    <xf numFmtId="165" fontId="30" fillId="7" borderId="29" xfId="10" applyNumberFormat="1" applyFont="1" applyFill="1" applyBorder="1" applyAlignment="1">
      <alignment horizontal="center" vertical="center" wrapText="1"/>
    </xf>
    <xf numFmtId="0" fontId="5" fillId="4" borderId="40" xfId="0" applyFont="1" applyFill="1" applyBorder="1" applyAlignment="1">
      <alignment horizontal="center" vertical="center" wrapText="1"/>
    </xf>
    <xf numFmtId="165" fontId="26" fillId="5" borderId="22" xfId="0" applyNumberFormat="1" applyFont="1" applyFill="1" applyBorder="1" applyAlignment="1">
      <alignment horizontal="center" vertical="center"/>
    </xf>
    <xf numFmtId="9" fontId="26" fillId="5" borderId="5" xfId="0" applyNumberFormat="1" applyFont="1" applyFill="1" applyBorder="1" applyAlignment="1">
      <alignment horizontal="center" vertical="center"/>
    </xf>
    <xf numFmtId="1" fontId="26" fillId="3" borderId="18" xfId="0" applyNumberFormat="1" applyFont="1" applyFill="1" applyBorder="1" applyAlignment="1">
      <alignment horizontal="center" vertical="center"/>
    </xf>
    <xf numFmtId="1" fontId="26" fillId="3" borderId="10" xfId="0" applyNumberFormat="1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33" fillId="4" borderId="6" xfId="9" applyFont="1" applyFill="1" applyBorder="1" applyAlignment="1">
      <alignment vertical="center" wrapText="1"/>
    </xf>
    <xf numFmtId="0" fontId="26" fillId="5" borderId="1" xfId="0" applyFont="1" applyFill="1" applyBorder="1" applyAlignment="1">
      <alignment horizontal="center" vertical="center" wrapText="1"/>
    </xf>
    <xf numFmtId="0" fontId="26" fillId="5" borderId="2" xfId="0" applyFont="1" applyFill="1" applyBorder="1" applyAlignment="1">
      <alignment horizontal="center" vertical="center" wrapText="1"/>
    </xf>
    <xf numFmtId="2" fontId="14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1" fontId="32" fillId="0" borderId="3" xfId="9" applyNumberFormat="1" applyFont="1" applyBorder="1" applyAlignment="1">
      <alignment horizontal="center" vertical="center"/>
    </xf>
    <xf numFmtId="0" fontId="32" fillId="0" borderId="3" xfId="9" applyFont="1" applyBorder="1" applyAlignment="1">
      <alignment horizontal="center" vertical="center"/>
    </xf>
    <xf numFmtId="1" fontId="32" fillId="0" borderId="2" xfId="9" applyNumberFormat="1" applyFont="1" applyBorder="1" applyAlignment="1">
      <alignment horizontal="center" vertical="center"/>
    </xf>
    <xf numFmtId="1" fontId="32" fillId="0" borderId="1" xfId="9" applyNumberFormat="1" applyFont="1" applyBorder="1" applyAlignment="1">
      <alignment horizontal="center" vertical="center"/>
    </xf>
    <xf numFmtId="0" fontId="32" fillId="0" borderId="2" xfId="9" applyFont="1" applyBorder="1" applyAlignment="1">
      <alignment horizontal="center" vertical="center"/>
    </xf>
    <xf numFmtId="0" fontId="40" fillId="12" borderId="78" xfId="9" applyFont="1" applyFill="1" applyBorder="1" applyAlignment="1">
      <alignment horizontal="center" vertical="center" wrapText="1"/>
    </xf>
    <xf numFmtId="0" fontId="40" fillId="12" borderId="79" xfId="9" applyFont="1" applyFill="1" applyBorder="1" applyAlignment="1">
      <alignment horizontal="center" vertical="center" wrapText="1"/>
    </xf>
    <xf numFmtId="9" fontId="32" fillId="0" borderId="28" xfId="9" applyNumberFormat="1" applyFont="1" applyBorder="1" applyAlignment="1">
      <alignment horizontal="center" vertical="center" wrapText="1"/>
    </xf>
    <xf numFmtId="9" fontId="32" fillId="0" borderId="4" xfId="9" applyNumberFormat="1" applyFont="1" applyBorder="1" applyAlignment="1">
      <alignment horizontal="center" vertical="center" wrapText="1"/>
    </xf>
    <xf numFmtId="9" fontId="32" fillId="0" borderId="1" xfId="9" applyNumberFormat="1" applyFont="1" applyBorder="1" applyAlignment="1">
      <alignment horizontal="center" vertical="center" wrapText="1"/>
    </xf>
    <xf numFmtId="0" fontId="32" fillId="0" borderId="2" xfId="9" applyFont="1" applyBorder="1" applyAlignment="1">
      <alignment horizontal="center" vertical="center" wrapText="1"/>
    </xf>
    <xf numFmtId="0" fontId="32" fillId="0" borderId="4" xfId="9" applyFont="1" applyBorder="1" applyAlignment="1">
      <alignment horizontal="center" vertical="center" wrapText="1"/>
    </xf>
    <xf numFmtId="0" fontId="32" fillId="0" borderId="1" xfId="9" applyFont="1" applyBorder="1" applyAlignment="1">
      <alignment horizontal="center" vertical="center" wrapText="1"/>
    </xf>
    <xf numFmtId="9" fontId="32" fillId="0" borderId="2" xfId="9" applyNumberFormat="1" applyFont="1" applyBorder="1" applyAlignment="1">
      <alignment horizontal="center" vertical="center" wrapText="1"/>
    </xf>
    <xf numFmtId="1" fontId="32" fillId="0" borderId="4" xfId="9" applyNumberFormat="1" applyFont="1" applyBorder="1" applyAlignment="1">
      <alignment horizontal="center" vertical="center"/>
    </xf>
    <xf numFmtId="0" fontId="32" fillId="0" borderId="4" xfId="9" applyFont="1" applyBorder="1" applyAlignment="1">
      <alignment horizontal="center" vertical="center"/>
    </xf>
    <xf numFmtId="0" fontId="32" fillId="0" borderId="1" xfId="9" applyFont="1" applyBorder="1" applyAlignment="1">
      <alignment horizontal="center" vertical="center"/>
    </xf>
    <xf numFmtId="1" fontId="32" fillId="0" borderId="2" xfId="10" applyNumberFormat="1" applyFont="1" applyFill="1" applyBorder="1" applyAlignment="1">
      <alignment horizontal="center" vertical="center" wrapText="1"/>
    </xf>
    <xf numFmtId="1" fontId="32" fillId="0" borderId="4" xfId="10" applyNumberFormat="1" applyFont="1" applyFill="1" applyBorder="1" applyAlignment="1">
      <alignment horizontal="center" vertical="center" wrapText="1"/>
    </xf>
    <xf numFmtId="1" fontId="32" fillId="0" borderId="1" xfId="10" applyNumberFormat="1" applyFont="1" applyFill="1" applyBorder="1" applyAlignment="1">
      <alignment horizontal="center" vertical="center" wrapText="1"/>
    </xf>
    <xf numFmtId="0" fontId="2" fillId="3" borderId="50" xfId="9" applyFont="1" applyFill="1" applyBorder="1" applyAlignment="1">
      <alignment horizontal="center" vertical="center" wrapText="1"/>
    </xf>
    <xf numFmtId="0" fontId="2" fillId="3" borderId="41" xfId="9" applyFont="1" applyFill="1" applyBorder="1" applyAlignment="1">
      <alignment horizontal="center" vertical="center" wrapText="1"/>
    </xf>
    <xf numFmtId="0" fontId="2" fillId="3" borderId="60" xfId="9" applyFont="1" applyFill="1" applyBorder="1" applyAlignment="1">
      <alignment horizontal="center" vertical="center" wrapText="1"/>
    </xf>
    <xf numFmtId="9" fontId="32" fillId="0" borderId="2" xfId="10" applyFont="1" applyFill="1" applyBorder="1" applyAlignment="1">
      <alignment horizontal="center" vertical="center"/>
    </xf>
    <xf numFmtId="9" fontId="32" fillId="0" borderId="4" xfId="10" applyFont="1" applyFill="1" applyBorder="1" applyAlignment="1">
      <alignment horizontal="center" vertical="center"/>
    </xf>
    <xf numFmtId="9" fontId="32" fillId="0" borderId="1" xfId="10" applyFont="1" applyFill="1" applyBorder="1" applyAlignment="1">
      <alignment horizontal="center" vertical="center"/>
    </xf>
    <xf numFmtId="1" fontId="32" fillId="0" borderId="2" xfId="9" applyNumberFormat="1" applyFont="1" applyBorder="1" applyAlignment="1">
      <alignment horizontal="center" vertical="center" wrapText="1"/>
    </xf>
    <xf numFmtId="1" fontId="32" fillId="0" borderId="4" xfId="9" applyNumberFormat="1" applyFont="1" applyBorder="1" applyAlignment="1">
      <alignment horizontal="center" vertical="center" wrapText="1"/>
    </xf>
    <xf numFmtId="1" fontId="32" fillId="0" borderId="1" xfId="9" applyNumberFormat="1" applyFont="1" applyBorder="1" applyAlignment="1">
      <alignment horizontal="center" vertical="center" wrapText="1"/>
    </xf>
    <xf numFmtId="9" fontId="32" fillId="0" borderId="2" xfId="9" applyNumberFormat="1" applyFont="1" applyBorder="1" applyAlignment="1">
      <alignment horizontal="center" vertical="center"/>
    </xf>
    <xf numFmtId="9" fontId="32" fillId="0" borderId="4" xfId="9" applyNumberFormat="1" applyFont="1" applyBorder="1" applyAlignment="1">
      <alignment horizontal="center" vertical="center"/>
    </xf>
    <xf numFmtId="9" fontId="32" fillId="0" borderId="1" xfId="9" applyNumberFormat="1" applyFont="1" applyBorder="1" applyAlignment="1">
      <alignment horizontal="center" vertical="center"/>
    </xf>
    <xf numFmtId="9" fontId="32" fillId="0" borderId="2" xfId="10" applyFont="1" applyFill="1" applyBorder="1" applyAlignment="1">
      <alignment horizontal="center" vertical="center" wrapText="1"/>
    </xf>
    <xf numFmtId="9" fontId="32" fillId="0" borderId="4" xfId="10" applyFont="1" applyFill="1" applyBorder="1" applyAlignment="1">
      <alignment horizontal="center" vertical="center" wrapText="1"/>
    </xf>
    <xf numFmtId="9" fontId="32" fillId="0" borderId="1" xfId="10" applyFont="1" applyFill="1" applyBorder="1" applyAlignment="1">
      <alignment horizontal="center" vertical="center" wrapText="1"/>
    </xf>
    <xf numFmtId="0" fontId="33" fillId="0" borderId="31" xfId="9" applyFont="1" applyBorder="1" applyAlignment="1">
      <alignment horizontal="center" vertical="center" wrapText="1"/>
    </xf>
    <xf numFmtId="0" fontId="33" fillId="0" borderId="33" xfId="9" applyFont="1" applyBorder="1" applyAlignment="1">
      <alignment horizontal="center" vertical="center" wrapText="1"/>
    </xf>
    <xf numFmtId="0" fontId="33" fillId="0" borderId="32" xfId="9" applyFont="1" applyBorder="1" applyAlignment="1">
      <alignment horizontal="center" vertical="center" wrapText="1"/>
    </xf>
    <xf numFmtId="0" fontId="32" fillId="0" borderId="3" xfId="9" applyFont="1" applyBorder="1" applyAlignment="1">
      <alignment horizontal="center" vertical="center" wrapText="1"/>
    </xf>
    <xf numFmtId="0" fontId="9" fillId="0" borderId="31" xfId="9" applyFont="1" applyBorder="1" applyAlignment="1">
      <alignment horizontal="center" vertical="center" wrapText="1"/>
    </xf>
    <xf numFmtId="0" fontId="9" fillId="0" borderId="32" xfId="9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3" fillId="0" borderId="2" xfId="9" applyFont="1" applyBorder="1" applyAlignment="1">
      <alignment horizontal="center" vertical="center" wrapText="1"/>
    </xf>
    <xf numFmtId="0" fontId="33" fillId="0" borderId="4" xfId="9" applyFont="1" applyBorder="1" applyAlignment="1">
      <alignment horizontal="center" vertical="center" wrapText="1"/>
    </xf>
    <xf numFmtId="0" fontId="33" fillId="0" borderId="1" xfId="9" applyFont="1" applyBorder="1" applyAlignment="1">
      <alignment horizontal="center" vertical="center" wrapText="1"/>
    </xf>
    <xf numFmtId="0" fontId="33" fillId="4" borderId="2" xfId="9" applyFont="1" applyFill="1" applyBorder="1" applyAlignment="1">
      <alignment horizontal="center" vertical="center" wrapText="1"/>
    </xf>
    <xf numFmtId="0" fontId="33" fillId="4" borderId="4" xfId="9" applyFont="1" applyFill="1" applyBorder="1" applyAlignment="1">
      <alignment horizontal="center" vertical="center" wrapText="1"/>
    </xf>
    <xf numFmtId="0" fontId="33" fillId="4" borderId="1" xfId="9" applyFont="1" applyFill="1" applyBorder="1" applyAlignment="1">
      <alignment horizontal="center" vertical="center" wrapText="1"/>
    </xf>
    <xf numFmtId="0" fontId="9" fillId="0" borderId="2" xfId="9" applyFont="1" applyBorder="1" applyAlignment="1">
      <alignment horizontal="center" vertical="center" wrapText="1"/>
    </xf>
    <xf numFmtId="0" fontId="9" fillId="0" borderId="4" xfId="9" applyFont="1" applyBorder="1" applyAlignment="1">
      <alignment horizontal="center" vertical="center" wrapText="1"/>
    </xf>
    <xf numFmtId="0" fontId="9" fillId="0" borderId="1" xfId="9" applyFont="1" applyBorder="1" applyAlignment="1">
      <alignment horizontal="center" vertical="center" wrapText="1"/>
    </xf>
    <xf numFmtId="0" fontId="9" fillId="0" borderId="12" xfId="9" applyFont="1" applyBorder="1" applyAlignment="1">
      <alignment horizontal="center" vertical="center" wrapText="1"/>
    </xf>
    <xf numFmtId="0" fontId="2" fillId="3" borderId="23" xfId="9" applyFont="1" applyFill="1" applyBorder="1" applyAlignment="1">
      <alignment horizontal="center" vertical="center" wrapText="1"/>
    </xf>
    <xf numFmtId="0" fontId="2" fillId="3" borderId="0" xfId="9" applyFont="1" applyFill="1" applyAlignment="1">
      <alignment horizontal="center" vertical="center" wrapText="1"/>
    </xf>
    <xf numFmtId="9" fontId="32" fillId="0" borderId="17" xfId="9" applyNumberFormat="1" applyFont="1" applyBorder="1" applyAlignment="1">
      <alignment horizontal="center" vertical="center" wrapText="1"/>
    </xf>
    <xf numFmtId="0" fontId="9" fillId="0" borderId="7" xfId="9" applyFont="1" applyBorder="1" applyAlignment="1">
      <alignment horizontal="center" vertical="center" wrapText="1"/>
    </xf>
    <xf numFmtId="0" fontId="9" fillId="0" borderId="8" xfId="9" applyFont="1" applyBorder="1" applyAlignment="1">
      <alignment horizontal="center" vertical="center" wrapText="1"/>
    </xf>
    <xf numFmtId="0" fontId="9" fillId="0" borderId="15" xfId="9" applyFont="1" applyBorder="1" applyAlignment="1">
      <alignment horizontal="center" vertical="center" wrapText="1"/>
    </xf>
    <xf numFmtId="0" fontId="9" fillId="0" borderId="28" xfId="9" applyFont="1" applyBorder="1" applyAlignment="1">
      <alignment horizontal="center" vertical="center" wrapText="1"/>
    </xf>
    <xf numFmtId="9" fontId="40" fillId="12" borderId="78" xfId="10" applyFont="1" applyFill="1" applyBorder="1" applyAlignment="1">
      <alignment horizontal="center" vertical="center" wrapText="1"/>
    </xf>
    <xf numFmtId="9" fontId="40" fillId="12" borderId="79" xfId="10" applyFont="1" applyFill="1" applyBorder="1" applyAlignment="1">
      <alignment horizontal="center" vertical="center" wrapText="1"/>
    </xf>
    <xf numFmtId="0" fontId="24" fillId="0" borderId="0" xfId="9" applyFont="1" applyAlignment="1">
      <alignment horizontal="center" vertical="center" wrapText="1"/>
    </xf>
    <xf numFmtId="0" fontId="32" fillId="0" borderId="28" xfId="9" applyFont="1" applyBorder="1" applyAlignment="1">
      <alignment horizontal="center" vertical="center"/>
    </xf>
    <xf numFmtId="9" fontId="32" fillId="0" borderId="28" xfId="9" applyNumberFormat="1" applyFont="1" applyBorder="1" applyAlignment="1">
      <alignment horizontal="center" vertical="center"/>
    </xf>
    <xf numFmtId="165" fontId="32" fillId="0" borderId="36" xfId="10" applyNumberFormat="1" applyFont="1" applyFill="1" applyBorder="1" applyAlignment="1">
      <alignment horizontal="center" vertical="center" wrapText="1"/>
    </xf>
    <xf numFmtId="165" fontId="32" fillId="0" borderId="24" xfId="10" applyNumberFormat="1" applyFont="1" applyFill="1" applyBorder="1" applyAlignment="1">
      <alignment horizontal="center" vertical="center" wrapText="1"/>
    </xf>
    <xf numFmtId="165" fontId="32" fillId="0" borderId="11" xfId="10" applyNumberFormat="1" applyFont="1" applyFill="1" applyBorder="1" applyAlignment="1">
      <alignment horizontal="center" vertical="center" wrapText="1"/>
    </xf>
    <xf numFmtId="0" fontId="32" fillId="0" borderId="38" xfId="9" applyFont="1" applyBorder="1" applyAlignment="1">
      <alignment horizontal="center" vertical="center" wrapText="1"/>
    </xf>
    <xf numFmtId="0" fontId="32" fillId="0" borderId="8" xfId="9" applyFont="1" applyBorder="1" applyAlignment="1">
      <alignment horizontal="center" vertical="center" wrapText="1"/>
    </xf>
    <xf numFmtId="0" fontId="32" fillId="0" borderId="15" xfId="9" applyFont="1" applyBorder="1" applyAlignment="1">
      <alignment horizontal="center" vertical="center" wrapText="1"/>
    </xf>
    <xf numFmtId="0" fontId="32" fillId="0" borderId="28" xfId="9" applyFont="1" applyBorder="1" applyAlignment="1">
      <alignment horizontal="center" vertical="center" wrapText="1"/>
    </xf>
    <xf numFmtId="9" fontId="32" fillId="0" borderId="28" xfId="10" applyFont="1" applyFill="1" applyBorder="1" applyAlignment="1">
      <alignment horizontal="center" vertical="center" wrapText="1"/>
    </xf>
    <xf numFmtId="0" fontId="34" fillId="13" borderId="3" xfId="9" applyFont="1" applyFill="1" applyBorder="1" applyAlignment="1">
      <alignment horizontal="center" vertical="center" textRotation="90" wrapText="1"/>
    </xf>
    <xf numFmtId="0" fontId="34" fillId="13" borderId="2" xfId="9" applyFont="1" applyFill="1" applyBorder="1" applyAlignment="1">
      <alignment horizontal="center" vertical="center" textRotation="90" wrapText="1"/>
    </xf>
    <xf numFmtId="0" fontId="42" fillId="13" borderId="3" xfId="9" applyFont="1" applyFill="1" applyBorder="1" applyAlignment="1">
      <alignment horizontal="center" vertical="center" textRotation="90" wrapText="1"/>
    </xf>
    <xf numFmtId="0" fontId="42" fillId="13" borderId="2" xfId="9" applyFont="1" applyFill="1" applyBorder="1" applyAlignment="1">
      <alignment horizontal="center" vertical="center" textRotation="90" wrapText="1"/>
    </xf>
    <xf numFmtId="0" fontId="32" fillId="0" borderId="16" xfId="9" applyFont="1" applyBorder="1" applyAlignment="1">
      <alignment horizontal="center" vertical="center" wrapText="1"/>
    </xf>
    <xf numFmtId="0" fontId="32" fillId="0" borderId="12" xfId="9" applyFont="1" applyBorder="1" applyAlignment="1">
      <alignment horizontal="center" vertical="center" wrapText="1"/>
    </xf>
    <xf numFmtId="0" fontId="2" fillId="12" borderId="80" xfId="9" applyFont="1" applyFill="1" applyBorder="1" applyAlignment="1">
      <alignment horizontal="center" vertical="center" wrapText="1"/>
    </xf>
    <xf numFmtId="0" fontId="9" fillId="14" borderId="80" xfId="9" applyFont="1" applyFill="1" applyBorder="1" applyAlignment="1">
      <alignment horizontal="center" vertical="center"/>
    </xf>
    <xf numFmtId="0" fontId="2" fillId="12" borderId="45" xfId="9" applyFont="1" applyFill="1" applyBorder="1" applyAlignment="1">
      <alignment horizontal="center" vertical="center" wrapText="1"/>
    </xf>
    <xf numFmtId="0" fontId="2" fillId="12" borderId="61" xfId="9" applyFont="1" applyFill="1" applyBorder="1" applyAlignment="1">
      <alignment horizontal="center" vertical="center" wrapText="1"/>
    </xf>
    <xf numFmtId="0" fontId="2" fillId="12" borderId="62" xfId="9" applyFont="1" applyFill="1" applyBorder="1" applyAlignment="1">
      <alignment horizontal="center" vertical="center" wrapText="1"/>
    </xf>
    <xf numFmtId="0" fontId="2" fillId="12" borderId="47" xfId="9" applyFont="1" applyFill="1" applyBorder="1" applyAlignment="1">
      <alignment horizontal="center" vertical="center" wrapText="1"/>
    </xf>
    <xf numFmtId="0" fontId="2" fillId="12" borderId="48" xfId="9" applyFont="1" applyFill="1" applyBorder="1" applyAlignment="1">
      <alignment horizontal="center" vertical="center" wrapText="1"/>
    </xf>
    <xf numFmtId="0" fontId="2" fillId="12" borderId="53" xfId="9" applyFont="1" applyFill="1" applyBorder="1" applyAlignment="1">
      <alignment horizontal="center" vertical="center" wrapText="1"/>
    </xf>
    <xf numFmtId="0" fontId="32" fillId="0" borderId="17" xfId="9" applyFont="1" applyBorder="1" applyAlignment="1">
      <alignment horizontal="center" vertical="center" wrapText="1"/>
    </xf>
    <xf numFmtId="0" fontId="34" fillId="0" borderId="63" xfId="9" applyFont="1" applyBorder="1" applyAlignment="1">
      <alignment horizontal="center" vertical="center"/>
    </xf>
    <xf numFmtId="0" fontId="34" fillId="0" borderId="59" xfId="9" applyFont="1" applyBorder="1" applyAlignment="1">
      <alignment horizontal="center" vertical="center"/>
    </xf>
    <xf numFmtId="0" fontId="34" fillId="0" borderId="64" xfId="9" applyFont="1" applyBorder="1" applyAlignment="1">
      <alignment horizontal="center" vertical="center"/>
    </xf>
    <xf numFmtId="0" fontId="34" fillId="0" borderId="23" xfId="9" applyFont="1" applyBorder="1" applyAlignment="1">
      <alignment horizontal="center" vertical="center"/>
    </xf>
    <xf numFmtId="0" fontId="34" fillId="0" borderId="0" xfId="9" applyFont="1" applyAlignment="1">
      <alignment horizontal="center" vertical="center"/>
    </xf>
    <xf numFmtId="0" fontId="34" fillId="0" borderId="65" xfId="9" applyFont="1" applyBorder="1" applyAlignment="1">
      <alignment horizontal="center" vertical="center"/>
    </xf>
    <xf numFmtId="0" fontId="2" fillId="12" borderId="75" xfId="9" applyFont="1" applyFill="1" applyBorder="1" applyAlignment="1">
      <alignment horizontal="center" vertical="center" wrapText="1"/>
    </xf>
    <xf numFmtId="0" fontId="2" fillId="12" borderId="81" xfId="9" applyFont="1" applyFill="1" applyBorder="1" applyAlignment="1">
      <alignment horizontal="center" vertical="center" wrapText="1"/>
    </xf>
    <xf numFmtId="0" fontId="2" fillId="12" borderId="82" xfId="9" applyFont="1" applyFill="1" applyBorder="1" applyAlignment="1">
      <alignment horizontal="center" vertical="center"/>
    </xf>
    <xf numFmtId="0" fontId="9" fillId="14" borderId="83" xfId="9" applyFont="1" applyFill="1" applyBorder="1" applyAlignment="1">
      <alignment horizontal="center" vertical="center"/>
    </xf>
    <xf numFmtId="0" fontId="2" fillId="3" borderId="16" xfId="9" applyFont="1" applyFill="1" applyBorder="1" applyAlignment="1">
      <alignment horizontal="center" vertical="center" wrapText="1"/>
    </xf>
    <xf numFmtId="0" fontId="2" fillId="3" borderId="18" xfId="9" applyFont="1" applyFill="1" applyBorder="1" applyAlignment="1">
      <alignment horizontal="center" vertical="center" wrapText="1"/>
    </xf>
    <xf numFmtId="0" fontId="2" fillId="3" borderId="12" xfId="9" applyFont="1" applyFill="1" applyBorder="1" applyAlignment="1">
      <alignment horizontal="center" vertical="center" wrapText="1"/>
    </xf>
    <xf numFmtId="0" fontId="2" fillId="3" borderId="10" xfId="9" applyFont="1" applyFill="1" applyBorder="1" applyAlignment="1">
      <alignment horizontal="center" vertical="center" wrapText="1"/>
    </xf>
    <xf numFmtId="0" fontId="2" fillId="3" borderId="13" xfId="9" applyFont="1" applyFill="1" applyBorder="1" applyAlignment="1">
      <alignment horizontal="center" vertical="center" wrapText="1"/>
    </xf>
    <xf numFmtId="0" fontId="2" fillId="3" borderId="29" xfId="9" applyFont="1" applyFill="1" applyBorder="1" applyAlignment="1">
      <alignment horizontal="center" vertical="center" wrapText="1"/>
    </xf>
    <xf numFmtId="0" fontId="2" fillId="12" borderId="78" xfId="9" applyFont="1" applyFill="1" applyBorder="1" applyAlignment="1">
      <alignment horizontal="center" vertical="center" wrapText="1"/>
    </xf>
    <xf numFmtId="0" fontId="2" fillId="12" borderId="79" xfId="9" applyFont="1" applyFill="1" applyBorder="1" applyAlignment="1">
      <alignment horizontal="center" vertical="center" wrapText="1"/>
    </xf>
    <xf numFmtId="0" fontId="31" fillId="15" borderId="75" xfId="9" applyFont="1" applyFill="1" applyBorder="1" applyAlignment="1">
      <alignment horizontal="left" vertical="top" wrapText="1"/>
    </xf>
    <xf numFmtId="0" fontId="31" fillId="15" borderId="79" xfId="9" applyFont="1" applyFill="1" applyBorder="1" applyAlignment="1">
      <alignment horizontal="left" vertical="top" wrapText="1"/>
    </xf>
    <xf numFmtId="0" fontId="9" fillId="6" borderId="79" xfId="9" applyFont="1" applyFill="1" applyBorder="1" applyAlignment="1">
      <alignment horizontal="left" vertical="top"/>
    </xf>
    <xf numFmtId="0" fontId="31" fillId="15" borderId="75" xfId="9" applyFont="1" applyFill="1" applyBorder="1" applyAlignment="1">
      <alignment horizontal="center" vertical="center" wrapText="1"/>
    </xf>
    <xf numFmtId="0" fontId="31" fillId="15" borderId="79" xfId="9" applyFont="1" applyFill="1" applyBorder="1" applyAlignment="1">
      <alignment horizontal="center" vertical="center" wrapText="1"/>
    </xf>
    <xf numFmtId="0" fontId="2" fillId="12" borderId="63" xfId="9" applyFont="1" applyFill="1" applyBorder="1" applyAlignment="1">
      <alignment horizontal="center" vertical="center"/>
    </xf>
    <xf numFmtId="0" fontId="2" fillId="12" borderId="59" xfId="9" applyFont="1" applyFill="1" applyBorder="1" applyAlignment="1">
      <alignment horizontal="center" vertical="center"/>
    </xf>
    <xf numFmtId="0" fontId="2" fillId="12" borderId="84" xfId="9" applyFont="1" applyFill="1" applyBorder="1" applyAlignment="1">
      <alignment horizontal="center" vertical="center"/>
    </xf>
    <xf numFmtId="0" fontId="2" fillId="12" borderId="85" xfId="9" applyFont="1" applyFill="1" applyBorder="1" applyAlignment="1">
      <alignment horizontal="center" vertical="center"/>
    </xf>
    <xf numFmtId="0" fontId="2" fillId="12" borderId="86" xfId="9" applyFont="1" applyFill="1" applyBorder="1" applyAlignment="1">
      <alignment horizontal="center" vertical="center"/>
    </xf>
    <xf numFmtId="0" fontId="2" fillId="12" borderId="87" xfId="9" applyFont="1" applyFill="1" applyBorder="1" applyAlignment="1">
      <alignment horizontal="center" vertical="center"/>
    </xf>
    <xf numFmtId="0" fontId="2" fillId="12" borderId="88" xfId="9" applyFont="1" applyFill="1" applyBorder="1" applyAlignment="1">
      <alignment horizontal="center" vertical="center" wrapText="1"/>
    </xf>
    <xf numFmtId="0" fontId="2" fillId="12" borderId="89" xfId="9" applyFont="1" applyFill="1" applyBorder="1" applyAlignment="1">
      <alignment horizontal="center" vertical="center" wrapText="1"/>
    </xf>
    <xf numFmtId="0" fontId="9" fillId="14" borderId="83" xfId="9" applyFont="1" applyFill="1" applyBorder="1" applyAlignment="1">
      <alignment vertical="center"/>
    </xf>
    <xf numFmtId="0" fontId="40" fillId="12" borderId="81" xfId="9" applyFont="1" applyFill="1" applyBorder="1" applyAlignment="1">
      <alignment horizontal="center" vertical="center" wrapText="1"/>
    </xf>
    <xf numFmtId="0" fontId="9" fillId="0" borderId="10" xfId="9" applyFont="1" applyBorder="1" applyAlignment="1">
      <alignment horizontal="center" vertical="center" wrapText="1"/>
    </xf>
    <xf numFmtId="0" fontId="24" fillId="0" borderId="16" xfId="9" applyFont="1" applyBorder="1" applyAlignment="1">
      <alignment horizontal="center"/>
    </xf>
    <xf numFmtId="0" fontId="24" fillId="0" borderId="18" xfId="9" applyFont="1" applyBorder="1" applyAlignment="1">
      <alignment horizontal="center"/>
    </xf>
    <xf numFmtId="0" fontId="24" fillId="0" borderId="12" xfId="9" applyFont="1" applyBorder="1" applyAlignment="1">
      <alignment horizontal="center"/>
    </xf>
    <xf numFmtId="0" fontId="24" fillId="0" borderId="10" xfId="9" applyFont="1" applyBorder="1" applyAlignment="1">
      <alignment horizontal="center"/>
    </xf>
    <xf numFmtId="0" fontId="24" fillId="0" borderId="31" xfId="9" applyFont="1" applyBorder="1" applyAlignment="1">
      <alignment horizontal="center"/>
    </xf>
    <xf numFmtId="0" fontId="24" fillId="0" borderId="29" xfId="9" applyFont="1" applyBorder="1" applyAlignment="1">
      <alignment horizontal="center"/>
    </xf>
    <xf numFmtId="0" fontId="10" fillId="0" borderId="36" xfId="3" applyFont="1" applyFill="1" applyBorder="1" applyAlignment="1">
      <alignment horizontal="center" vertical="center" wrapText="1"/>
    </xf>
    <xf numFmtId="0" fontId="10" fillId="0" borderId="24" xfId="3" applyFont="1" applyFill="1" applyBorder="1" applyAlignment="1">
      <alignment horizontal="center" vertical="center" wrapText="1"/>
    </xf>
    <xf numFmtId="0" fontId="10" fillId="0" borderId="11" xfId="3" applyFont="1" applyFill="1" applyBorder="1" applyAlignment="1">
      <alignment horizontal="center" vertical="center" wrapText="1"/>
    </xf>
    <xf numFmtId="0" fontId="10" fillId="0" borderId="29" xfId="3" applyFont="1" applyFill="1" applyBorder="1" applyAlignment="1">
      <alignment horizontal="center" vertical="center" wrapText="1"/>
    </xf>
    <xf numFmtId="0" fontId="2" fillId="12" borderId="90" xfId="9" applyFont="1" applyFill="1" applyBorder="1" applyAlignment="1">
      <alignment horizontal="center" vertical="center" wrapText="1"/>
    </xf>
    <xf numFmtId="0" fontId="2" fillId="12" borderId="59" xfId="9" applyFont="1" applyFill="1" applyBorder="1" applyAlignment="1">
      <alignment horizontal="center" vertical="center" wrapText="1"/>
    </xf>
    <xf numFmtId="0" fontId="2" fillId="12" borderId="84" xfId="9" applyFont="1" applyFill="1" applyBorder="1" applyAlignment="1">
      <alignment horizontal="center" vertical="center" wrapText="1"/>
    </xf>
    <xf numFmtId="0" fontId="2" fillId="12" borderId="91" xfId="9" applyFont="1" applyFill="1" applyBorder="1" applyAlignment="1">
      <alignment horizontal="center" vertical="center" wrapText="1"/>
    </xf>
    <xf numFmtId="0" fontId="2" fillId="12" borderId="86" xfId="9" applyFont="1" applyFill="1" applyBorder="1" applyAlignment="1">
      <alignment horizontal="center" vertical="center" wrapText="1"/>
    </xf>
    <xf numFmtId="0" fontId="2" fillId="12" borderId="87" xfId="9" applyFont="1" applyFill="1" applyBorder="1" applyAlignment="1">
      <alignment horizontal="center" vertical="center" wrapText="1"/>
    </xf>
    <xf numFmtId="0" fontId="2" fillId="6" borderId="23" xfId="9" applyFont="1" applyFill="1" applyBorder="1" applyAlignment="1">
      <alignment horizontal="center" vertical="center" wrapText="1"/>
    </xf>
    <xf numFmtId="0" fontId="2" fillId="6" borderId="0" xfId="9" applyFont="1" applyFill="1" applyAlignment="1">
      <alignment horizontal="center" vertical="center" wrapText="1"/>
    </xf>
    <xf numFmtId="0" fontId="2" fillId="12" borderId="92" xfId="9" applyFont="1" applyFill="1" applyBorder="1" applyAlignment="1">
      <alignment horizontal="center" vertical="center" wrapText="1"/>
    </xf>
    <xf numFmtId="0" fontId="2" fillId="12" borderId="18" xfId="9" applyFont="1" applyFill="1" applyBorder="1" applyAlignment="1">
      <alignment horizontal="center" vertical="center" wrapText="1"/>
    </xf>
    <xf numFmtId="0" fontId="2" fillId="12" borderId="10" xfId="9" applyFont="1" applyFill="1" applyBorder="1" applyAlignment="1">
      <alignment horizontal="center" vertical="center" wrapText="1"/>
    </xf>
    <xf numFmtId="0" fontId="2" fillId="12" borderId="14" xfId="9" applyFont="1" applyFill="1" applyBorder="1" applyAlignment="1">
      <alignment horizontal="center" vertical="center" wrapText="1"/>
    </xf>
    <xf numFmtId="0" fontId="43" fillId="0" borderId="29" xfId="1" applyFont="1" applyFill="1" applyBorder="1" applyAlignment="1">
      <alignment horizontal="center" vertical="top" wrapText="1"/>
    </xf>
    <xf numFmtId="0" fontId="10" fillId="0" borderId="24" xfId="3" applyFont="1" applyFill="1" applyBorder="1" applyAlignment="1">
      <alignment horizontal="center" vertical="top" wrapText="1"/>
    </xf>
    <xf numFmtId="0" fontId="10" fillId="0" borderId="11" xfId="3" applyFont="1" applyFill="1" applyBorder="1" applyAlignment="1">
      <alignment horizontal="center" vertical="top" wrapText="1"/>
    </xf>
    <xf numFmtId="0" fontId="9" fillId="0" borderId="29" xfId="9" applyFont="1" applyBorder="1" applyAlignment="1">
      <alignment horizontal="center" vertical="center" wrapText="1"/>
    </xf>
    <xf numFmtId="0" fontId="9" fillId="0" borderId="11" xfId="9" applyFont="1" applyBorder="1" applyAlignment="1">
      <alignment horizontal="center" vertical="center" wrapText="1"/>
    </xf>
    <xf numFmtId="9" fontId="32" fillId="0" borderId="3" xfId="9" applyNumberFormat="1" applyFont="1" applyBorder="1" applyAlignment="1">
      <alignment horizontal="center" vertical="center"/>
    </xf>
    <xf numFmtId="0" fontId="32" fillId="8" borderId="9" xfId="9" applyFont="1" applyFill="1" applyBorder="1" applyAlignment="1">
      <alignment horizontal="center" vertical="center" wrapText="1"/>
    </xf>
    <xf numFmtId="0" fontId="9" fillId="0" borderId="5" xfId="9" applyFont="1" applyBorder="1" applyAlignment="1">
      <alignment horizontal="center" vertical="center" wrapText="1"/>
    </xf>
    <xf numFmtId="0" fontId="32" fillId="7" borderId="25" xfId="9" applyFont="1" applyFill="1" applyBorder="1" applyAlignment="1">
      <alignment horizontal="center" vertical="center" wrapText="1"/>
    </xf>
    <xf numFmtId="0" fontId="32" fillId="7" borderId="26" xfId="9" applyFont="1" applyFill="1" applyBorder="1" applyAlignment="1">
      <alignment horizontal="center" vertical="center" wrapText="1"/>
    </xf>
    <xf numFmtId="0" fontId="32" fillId="7" borderId="56" xfId="9" applyFont="1" applyFill="1" applyBorder="1" applyAlignment="1">
      <alignment horizontal="center" vertical="center" wrapText="1"/>
    </xf>
    <xf numFmtId="0" fontId="9" fillId="0" borderId="3" xfId="9" applyFont="1" applyBorder="1" applyAlignment="1">
      <alignment horizontal="center" vertical="center" wrapText="1"/>
    </xf>
    <xf numFmtId="0" fontId="32" fillId="0" borderId="7" xfId="9" applyFont="1" applyBorder="1" applyAlignment="1">
      <alignment horizontal="center" vertical="center" wrapText="1"/>
    </xf>
    <xf numFmtId="0" fontId="34" fillId="9" borderId="3" xfId="9" applyFont="1" applyFill="1" applyBorder="1" applyAlignment="1">
      <alignment horizontal="center" vertical="center" textRotation="90" wrapText="1"/>
    </xf>
    <xf numFmtId="0" fontId="34" fillId="10" borderId="3" xfId="9" applyFont="1" applyFill="1" applyBorder="1" applyAlignment="1">
      <alignment horizontal="center" vertical="center" textRotation="90" wrapText="1"/>
    </xf>
    <xf numFmtId="0" fontId="32" fillId="8" borderId="25" xfId="9" applyFont="1" applyFill="1" applyBorder="1" applyAlignment="1">
      <alignment horizontal="center" vertical="center" wrapText="1"/>
    </xf>
    <xf numFmtId="0" fontId="32" fillId="8" borderId="26" xfId="9" applyFont="1" applyFill="1" applyBorder="1" applyAlignment="1">
      <alignment horizontal="center" vertical="center" wrapText="1"/>
    </xf>
    <xf numFmtId="0" fontId="32" fillId="8" borderId="56" xfId="9" applyFont="1" applyFill="1" applyBorder="1" applyAlignment="1">
      <alignment horizontal="center" vertical="center" wrapText="1"/>
    </xf>
    <xf numFmtId="9" fontId="32" fillId="0" borderId="3" xfId="9" applyNumberFormat="1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" fontId="12" fillId="0" borderId="4" xfId="0" applyNumberFormat="1" applyFont="1" applyBorder="1" applyAlignment="1">
      <alignment horizontal="center" vertical="center" wrapText="1"/>
    </xf>
    <xf numFmtId="0" fontId="9" fillId="0" borderId="94" xfId="0" applyFont="1" applyBorder="1" applyAlignment="1">
      <alignment horizontal="center" vertical="center" wrapText="1"/>
    </xf>
    <xf numFmtId="0" fontId="32" fillId="0" borderId="3" xfId="9" applyFont="1" applyBorder="1" applyAlignment="1">
      <alignment horizontal="center" vertical="top" wrapText="1"/>
    </xf>
    <xf numFmtId="0" fontId="10" fillId="0" borderId="10" xfId="3" applyFont="1" applyFill="1" applyBorder="1" applyAlignment="1">
      <alignment horizontal="center" vertical="top" wrapText="1"/>
    </xf>
    <xf numFmtId="0" fontId="10" fillId="0" borderId="10" xfId="3" applyFont="1" applyFill="1" applyBorder="1" applyAlignment="1">
      <alignment horizontal="center" vertical="center" wrapText="1"/>
    </xf>
    <xf numFmtId="165" fontId="12" fillId="0" borderId="93" xfId="10" applyNumberFormat="1" applyFont="1" applyFill="1" applyBorder="1" applyAlignment="1">
      <alignment horizontal="center" vertical="center" wrapText="1"/>
    </xf>
    <xf numFmtId="0" fontId="32" fillId="0" borderId="1" xfId="9" applyFont="1" applyBorder="1" applyAlignment="1">
      <alignment horizontal="center" vertical="top" wrapText="1"/>
    </xf>
    <xf numFmtId="0" fontId="33" fillId="0" borderId="3" xfId="0" applyFont="1" applyBorder="1" applyAlignment="1">
      <alignment horizontal="center" vertical="center" wrapText="1"/>
    </xf>
    <xf numFmtId="0" fontId="33" fillId="0" borderId="5" xfId="9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1" fontId="24" fillId="0" borderId="3" xfId="0" applyNumberFormat="1" applyFont="1" applyBorder="1" applyAlignment="1">
      <alignment horizontal="center" vertical="center" wrapText="1"/>
    </xf>
    <xf numFmtId="9" fontId="32" fillId="0" borderId="25" xfId="9" applyNumberFormat="1" applyFont="1" applyBorder="1" applyAlignment="1">
      <alignment horizontal="center" vertical="center"/>
    </xf>
    <xf numFmtId="9" fontId="32" fillId="0" borderId="26" xfId="9" applyNumberFormat="1" applyFont="1" applyBorder="1" applyAlignment="1">
      <alignment horizontal="center" vertical="center"/>
    </xf>
    <xf numFmtId="1" fontId="24" fillId="0" borderId="2" xfId="0" applyNumberFormat="1" applyFont="1" applyBorder="1" applyAlignment="1">
      <alignment horizontal="center" vertical="center" wrapText="1"/>
    </xf>
    <xf numFmtId="1" fontId="24" fillId="0" borderId="1" xfId="0" applyNumberFormat="1" applyFont="1" applyBorder="1" applyAlignment="1">
      <alignment horizontal="center" vertical="center" wrapText="1"/>
    </xf>
    <xf numFmtId="0" fontId="44" fillId="0" borderId="7" xfId="0" applyFont="1" applyBorder="1" applyAlignment="1">
      <alignment horizontal="center" vertical="center" wrapText="1"/>
    </xf>
    <xf numFmtId="0" fontId="44" fillId="0" borderId="95" xfId="0" applyFont="1" applyBorder="1" applyAlignment="1">
      <alignment horizontal="center" vertical="center" wrapText="1"/>
    </xf>
    <xf numFmtId="9" fontId="24" fillId="0" borderId="2" xfId="10" applyFont="1" applyFill="1" applyBorder="1" applyAlignment="1">
      <alignment horizontal="center" vertical="center" wrapText="1"/>
    </xf>
    <xf numFmtId="9" fontId="24" fillId="0" borderId="1" xfId="10" applyFont="1" applyFill="1" applyBorder="1" applyAlignment="1">
      <alignment horizontal="center" vertical="center" wrapText="1"/>
    </xf>
    <xf numFmtId="0" fontId="10" fillId="0" borderId="29" xfId="3" applyFont="1" applyFill="1" applyBorder="1" applyAlignment="1">
      <alignment horizontal="center" vertical="top" wrapText="1"/>
    </xf>
    <xf numFmtId="9" fontId="32" fillId="0" borderId="2" xfId="0" applyNumberFormat="1" applyFont="1" applyBorder="1" applyAlignment="1">
      <alignment horizontal="center" vertical="center" wrapText="1"/>
    </xf>
    <xf numFmtId="9" fontId="32" fillId="0" borderId="4" xfId="0" applyNumberFormat="1" applyFont="1" applyBorder="1" applyAlignment="1">
      <alignment horizontal="center" vertical="center" wrapText="1"/>
    </xf>
    <xf numFmtId="9" fontId="32" fillId="0" borderId="1" xfId="0" applyNumberFormat="1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32" fillId="0" borderId="5" xfId="9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9" fillId="0" borderId="2" xfId="9" applyFont="1" applyBorder="1" applyAlignment="1">
      <alignment horizontal="center" vertical="top" wrapText="1"/>
    </xf>
    <xf numFmtId="0" fontId="9" fillId="0" borderId="1" xfId="9" applyFont="1" applyBorder="1" applyAlignment="1">
      <alignment horizontal="center" vertical="top" wrapText="1"/>
    </xf>
    <xf numFmtId="9" fontId="9" fillId="0" borderId="2" xfId="9" applyNumberFormat="1" applyFont="1" applyBorder="1" applyAlignment="1">
      <alignment horizontal="center" vertical="center" wrapText="1"/>
    </xf>
    <xf numFmtId="9" fontId="9" fillId="0" borderId="1" xfId="9" applyNumberFormat="1" applyFont="1" applyBorder="1" applyAlignment="1">
      <alignment horizontal="center" vertical="center" wrapText="1"/>
    </xf>
    <xf numFmtId="9" fontId="9" fillId="0" borderId="4" xfId="9" applyNumberFormat="1" applyFont="1" applyBorder="1" applyAlignment="1">
      <alignment horizontal="center" vertical="center" wrapText="1"/>
    </xf>
    <xf numFmtId="0" fontId="32" fillId="4" borderId="2" xfId="9" applyFont="1" applyFill="1" applyBorder="1" applyAlignment="1">
      <alignment horizontal="center" vertical="center" wrapText="1"/>
    </xf>
    <xf numFmtId="0" fontId="32" fillId="4" borderId="1" xfId="9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165" fontId="32" fillId="0" borderId="29" xfId="10" applyNumberFormat="1" applyFont="1" applyFill="1" applyBorder="1" applyAlignment="1">
      <alignment horizontal="center" vertical="center"/>
    </xf>
    <xf numFmtId="165" fontId="32" fillId="0" borderId="24" xfId="10" applyNumberFormat="1" applyFont="1" applyFill="1" applyBorder="1" applyAlignment="1">
      <alignment horizontal="center" vertical="center"/>
    </xf>
    <xf numFmtId="165" fontId="32" fillId="0" borderId="11" xfId="10" applyNumberFormat="1" applyFont="1" applyFill="1" applyBorder="1" applyAlignment="1">
      <alignment horizontal="center" vertical="center"/>
    </xf>
    <xf numFmtId="0" fontId="34" fillId="13" borderId="3" xfId="9" applyFont="1" applyFill="1" applyBorder="1" applyAlignment="1">
      <alignment vertical="center" textRotation="90" wrapText="1"/>
    </xf>
    <xf numFmtId="0" fontId="32" fillId="0" borderId="3" xfId="0" applyFont="1" applyBorder="1" applyAlignment="1">
      <alignment horizontal="center" vertical="center" wrapText="1"/>
    </xf>
    <xf numFmtId="0" fontId="33" fillId="0" borderId="3" xfId="9" applyFont="1" applyBorder="1" applyAlignment="1">
      <alignment horizontal="center" vertical="center" wrapText="1"/>
    </xf>
    <xf numFmtId="0" fontId="32" fillId="16" borderId="25" xfId="9" applyFont="1" applyFill="1" applyBorder="1" applyAlignment="1">
      <alignment horizontal="center" vertical="center" wrapText="1"/>
    </xf>
    <xf numFmtId="0" fontId="32" fillId="16" borderId="26" xfId="9" applyFont="1" applyFill="1" applyBorder="1" applyAlignment="1">
      <alignment horizontal="center" vertical="center" wrapText="1"/>
    </xf>
    <xf numFmtId="0" fontId="32" fillId="16" borderId="56" xfId="9" applyFont="1" applyFill="1" applyBorder="1" applyAlignment="1">
      <alignment horizontal="center" vertical="center" wrapText="1"/>
    </xf>
    <xf numFmtId="0" fontId="9" fillId="0" borderId="33" xfId="9" applyFont="1" applyBorder="1" applyAlignment="1">
      <alignment horizontal="center" vertical="center" wrapText="1"/>
    </xf>
    <xf numFmtId="165" fontId="32" fillId="0" borderId="29" xfId="10" applyNumberFormat="1" applyFont="1" applyFill="1" applyBorder="1" applyAlignment="1">
      <alignment horizontal="center" vertical="center" wrapText="1"/>
    </xf>
    <xf numFmtId="10" fontId="32" fillId="0" borderId="28" xfId="9" applyNumberFormat="1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2" fontId="14" fillId="0" borderId="17" xfId="0" applyNumberFormat="1" applyFont="1" applyBorder="1" applyAlignment="1">
      <alignment horizontal="center" vertical="center" wrapText="1"/>
    </xf>
    <xf numFmtId="165" fontId="14" fillId="0" borderId="18" xfId="10" applyNumberFormat="1" applyFont="1" applyFill="1" applyBorder="1" applyAlignment="1">
      <alignment horizontal="center" vertical="center" wrapText="1"/>
    </xf>
    <xf numFmtId="165" fontId="14" fillId="0" borderId="10" xfId="10" applyNumberFormat="1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textRotation="90" wrapText="1"/>
    </xf>
    <xf numFmtId="0" fontId="3" fillId="0" borderId="24" xfId="0" applyFont="1" applyBorder="1" applyAlignment="1">
      <alignment horizontal="center" vertical="center" textRotation="90" wrapText="1"/>
    </xf>
    <xf numFmtId="0" fontId="3" fillId="0" borderId="31" xfId="0" applyFont="1" applyBorder="1" applyAlignment="1">
      <alignment horizontal="center" vertical="center" textRotation="90" wrapText="1"/>
    </xf>
    <xf numFmtId="0" fontId="3" fillId="0" borderId="33" xfId="0" applyFont="1" applyBorder="1" applyAlignment="1">
      <alignment horizontal="center" vertical="center" textRotation="90" wrapText="1"/>
    </xf>
    <xf numFmtId="1" fontId="26" fillId="0" borderId="3" xfId="0" applyNumberFormat="1" applyFont="1" applyBorder="1" applyAlignment="1">
      <alignment horizontal="center" vertical="center"/>
    </xf>
    <xf numFmtId="1" fontId="26" fillId="0" borderId="17" xfId="0" applyNumberFormat="1" applyFont="1" applyBorder="1" applyAlignment="1">
      <alignment horizontal="center" vertical="center"/>
    </xf>
    <xf numFmtId="9" fontId="26" fillId="5" borderId="17" xfId="10" applyFont="1" applyFill="1" applyBorder="1" applyAlignment="1">
      <alignment horizontal="center" vertical="center"/>
    </xf>
    <xf numFmtId="9" fontId="26" fillId="5" borderId="3" xfId="1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9" fontId="26" fillId="0" borderId="10" xfId="10" applyFont="1" applyFill="1" applyBorder="1" applyAlignment="1">
      <alignment horizontal="center" vertical="center"/>
    </xf>
    <xf numFmtId="9" fontId="26" fillId="0" borderId="17" xfId="10" applyFont="1" applyFill="1" applyBorder="1" applyAlignment="1">
      <alignment horizontal="center" vertical="center"/>
    </xf>
    <xf numFmtId="9" fontId="26" fillId="0" borderId="3" xfId="10" applyFont="1" applyFill="1" applyBorder="1" applyAlignment="1">
      <alignment horizontal="center" vertical="center"/>
    </xf>
    <xf numFmtId="9" fontId="26" fillId="0" borderId="18" xfId="10" applyFont="1" applyFill="1" applyBorder="1" applyAlignment="1">
      <alignment horizontal="center" vertical="center"/>
    </xf>
    <xf numFmtId="9" fontId="26" fillId="2" borderId="17" xfId="10" applyFont="1" applyFill="1" applyBorder="1" applyAlignment="1">
      <alignment horizontal="center" vertical="center"/>
    </xf>
    <xf numFmtId="9" fontId="26" fillId="2" borderId="3" xfId="10" applyFont="1" applyFill="1" applyBorder="1" applyAlignment="1">
      <alignment horizontal="center" vertical="center"/>
    </xf>
    <xf numFmtId="9" fontId="26" fillId="2" borderId="34" xfId="10" applyFont="1" applyFill="1" applyBorder="1" applyAlignment="1">
      <alignment horizontal="center" vertical="center"/>
    </xf>
    <xf numFmtId="9" fontId="26" fillId="2" borderId="9" xfId="10" applyFont="1" applyFill="1" applyBorder="1" applyAlignment="1">
      <alignment horizontal="center" vertical="center"/>
    </xf>
    <xf numFmtId="0" fontId="3" fillId="0" borderId="47" xfId="0" applyFont="1" applyBorder="1" applyAlignment="1">
      <alignment horizontal="center" vertical="center" wrapText="1"/>
    </xf>
    <xf numFmtId="0" fontId="3" fillId="0" borderId="66" xfId="0" applyFont="1" applyBorder="1" applyAlignment="1">
      <alignment horizontal="center" vertical="center" wrapText="1"/>
    </xf>
    <xf numFmtId="0" fontId="3" fillId="0" borderId="67" xfId="0" applyFont="1" applyBorder="1" applyAlignment="1">
      <alignment horizontal="center" vertical="center" wrapText="1"/>
    </xf>
    <xf numFmtId="165" fontId="26" fillId="4" borderId="7" xfId="10" applyNumberFormat="1" applyFont="1" applyFill="1" applyBorder="1" applyAlignment="1">
      <alignment horizontal="center" vertical="center"/>
    </xf>
    <xf numFmtId="165" fontId="26" fillId="4" borderId="15" xfId="10" applyNumberFormat="1" applyFont="1" applyFill="1" applyBorder="1" applyAlignment="1">
      <alignment horizontal="center" vertical="center"/>
    </xf>
    <xf numFmtId="165" fontId="26" fillId="4" borderId="7" xfId="10" applyNumberFormat="1" applyFont="1" applyFill="1" applyBorder="1" applyAlignment="1">
      <alignment horizontal="center" vertical="center" wrapText="1"/>
    </xf>
    <xf numFmtId="165" fontId="26" fillId="4" borderId="54" xfId="10" applyNumberFormat="1" applyFont="1" applyFill="1" applyBorder="1" applyAlignment="1">
      <alignment horizontal="center" vertical="center" wrapText="1"/>
    </xf>
    <xf numFmtId="9" fontId="26" fillId="0" borderId="14" xfId="10" applyFont="1" applyFill="1" applyBorder="1" applyAlignment="1">
      <alignment horizontal="center" vertical="center"/>
    </xf>
    <xf numFmtId="165" fontId="26" fillId="4" borderId="5" xfId="10" applyNumberFormat="1" applyFont="1" applyFill="1" applyBorder="1" applyAlignment="1">
      <alignment horizontal="center" vertical="center"/>
    </xf>
    <xf numFmtId="1" fontId="26" fillId="0" borderId="6" xfId="0" applyNumberFormat="1" applyFont="1" applyBorder="1" applyAlignment="1">
      <alignment horizontal="center" vertical="center"/>
    </xf>
    <xf numFmtId="9" fontId="26" fillId="5" borderId="6" xfId="10" applyFont="1" applyFill="1" applyBorder="1" applyAlignment="1">
      <alignment horizontal="center" vertical="center"/>
    </xf>
    <xf numFmtId="1" fontId="26" fillId="0" borderId="12" xfId="0" applyNumberFormat="1" applyFont="1" applyBorder="1" applyAlignment="1">
      <alignment horizontal="center" vertical="center"/>
    </xf>
    <xf numFmtId="1" fontId="26" fillId="0" borderId="13" xfId="0" applyNumberFormat="1" applyFont="1" applyBorder="1" applyAlignment="1">
      <alignment horizontal="center" vertical="center"/>
    </xf>
    <xf numFmtId="9" fontId="26" fillId="2" borderId="6" xfId="10" applyFont="1" applyFill="1" applyBorder="1" applyAlignment="1">
      <alignment horizontal="center" vertical="center"/>
    </xf>
    <xf numFmtId="1" fontId="26" fillId="0" borderId="16" xfId="0" applyNumberFormat="1" applyFont="1" applyBorder="1" applyAlignment="1">
      <alignment horizontal="center" vertical="center"/>
    </xf>
    <xf numFmtId="9" fontId="26" fillId="2" borderId="25" xfId="10" applyFont="1" applyFill="1" applyBorder="1" applyAlignment="1">
      <alignment horizontal="center" vertical="center"/>
    </xf>
    <xf numFmtId="9" fontId="26" fillId="2" borderId="56" xfId="10" applyFont="1" applyFill="1" applyBorder="1" applyAlignment="1">
      <alignment horizontal="center" vertical="center"/>
    </xf>
    <xf numFmtId="9" fontId="26" fillId="2" borderId="52" xfId="10" applyFont="1" applyFill="1" applyBorder="1" applyAlignment="1">
      <alignment horizontal="center" vertical="center"/>
    </xf>
    <xf numFmtId="0" fontId="3" fillId="4" borderId="47" xfId="0" applyFont="1" applyFill="1" applyBorder="1" applyAlignment="1">
      <alignment horizontal="center" vertical="center" wrapText="1"/>
    </xf>
    <xf numFmtId="0" fontId="3" fillId="4" borderId="66" xfId="0" applyFont="1" applyFill="1" applyBorder="1" applyAlignment="1">
      <alignment horizontal="center" vertical="center" wrapText="1"/>
    </xf>
    <xf numFmtId="0" fontId="3" fillId="4" borderId="67" xfId="0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165" fontId="26" fillId="4" borderId="29" xfId="10" applyNumberFormat="1" applyFont="1" applyFill="1" applyBorder="1" applyAlignment="1">
      <alignment horizontal="center" vertical="center"/>
    </xf>
    <xf numFmtId="165" fontId="26" fillId="4" borderId="11" xfId="10" applyNumberFormat="1" applyFont="1" applyFill="1" applyBorder="1" applyAlignment="1">
      <alignment horizontal="center" vertical="center"/>
    </xf>
    <xf numFmtId="165" fontId="26" fillId="4" borderId="10" xfId="10" applyNumberFormat="1" applyFont="1" applyFill="1" applyBorder="1" applyAlignment="1">
      <alignment horizontal="center" vertical="center"/>
    </xf>
    <xf numFmtId="0" fontId="3" fillId="0" borderId="63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5" xfId="0" applyFont="1" applyBorder="1" applyAlignment="1">
      <alignment horizontal="center" vertical="center" wrapText="1"/>
    </xf>
    <xf numFmtId="9" fontId="26" fillId="0" borderId="2" xfId="0" applyNumberFormat="1" applyFont="1" applyBorder="1" applyAlignment="1">
      <alignment horizontal="center" vertical="center"/>
    </xf>
    <xf numFmtId="9" fontId="26" fillId="0" borderId="1" xfId="0" applyNumberFormat="1" applyFont="1" applyBorder="1" applyAlignment="1">
      <alignment horizontal="center" vertical="center"/>
    </xf>
    <xf numFmtId="9" fontId="27" fillId="0" borderId="3" xfId="1" applyNumberFormat="1" applyFont="1" applyFill="1" applyBorder="1" applyAlignment="1">
      <alignment horizontal="center" vertical="center" wrapText="1"/>
    </xf>
    <xf numFmtId="9" fontId="26" fillId="0" borderId="3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9" fontId="26" fillId="0" borderId="2" xfId="0" applyNumberFormat="1" applyFont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/>
    </xf>
    <xf numFmtId="165" fontId="3" fillId="4" borderId="36" xfId="10" applyNumberFormat="1" applyFont="1" applyFill="1" applyBorder="1" applyAlignment="1">
      <alignment horizontal="center" vertical="center" wrapText="1"/>
    </xf>
    <xf numFmtId="165" fontId="3" fillId="4" borderId="24" xfId="10" applyNumberFormat="1" applyFont="1" applyFill="1" applyBorder="1" applyAlignment="1">
      <alignment horizontal="center" vertical="center" wrapText="1"/>
    </xf>
    <xf numFmtId="165" fontId="3" fillId="4" borderId="69" xfId="10" applyNumberFormat="1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9" fontId="27" fillId="0" borderId="2" xfId="1" applyNumberFormat="1" applyFont="1" applyFill="1" applyBorder="1" applyAlignment="1">
      <alignment horizontal="center" vertical="center" wrapText="1"/>
    </xf>
    <xf numFmtId="9" fontId="26" fillId="0" borderId="1" xfId="0" applyNumberFormat="1" applyFont="1" applyBorder="1" applyAlignment="1">
      <alignment horizontal="center" vertical="center" wrapText="1"/>
    </xf>
    <xf numFmtId="9" fontId="26" fillId="0" borderId="26" xfId="0" applyNumberFormat="1" applyFont="1" applyBorder="1" applyAlignment="1">
      <alignment horizontal="center" vertical="center"/>
    </xf>
    <xf numFmtId="9" fontId="26" fillId="0" borderId="56" xfId="0" applyNumberFormat="1" applyFont="1" applyBorder="1" applyAlignment="1">
      <alignment horizontal="center" vertical="center"/>
    </xf>
    <xf numFmtId="2" fontId="3" fillId="4" borderId="35" xfId="0" applyNumberFormat="1" applyFont="1" applyFill="1" applyBorder="1" applyAlignment="1">
      <alignment horizontal="center" vertical="center" wrapText="1"/>
    </xf>
    <xf numFmtId="2" fontId="3" fillId="4" borderId="33" xfId="0" applyNumberFormat="1" applyFont="1" applyFill="1" applyBorder="1" applyAlignment="1">
      <alignment horizontal="center" vertical="center" wrapText="1"/>
    </xf>
    <xf numFmtId="2" fontId="3" fillId="4" borderId="44" xfId="0" applyNumberFormat="1" applyFont="1" applyFill="1" applyBorder="1" applyAlignment="1">
      <alignment horizontal="center" vertical="center" wrapText="1"/>
    </xf>
    <xf numFmtId="9" fontId="26" fillId="0" borderId="4" xfId="0" applyNumberFormat="1" applyFont="1" applyBorder="1" applyAlignment="1">
      <alignment horizontal="center" vertical="center"/>
    </xf>
    <xf numFmtId="9" fontId="26" fillId="0" borderId="4" xfId="0" applyNumberFormat="1" applyFont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textRotation="90" wrapText="1"/>
    </xf>
    <xf numFmtId="0" fontId="30" fillId="0" borderId="3" xfId="0" applyFont="1" applyBorder="1" applyAlignment="1">
      <alignment horizontal="center" vertical="center" textRotation="90" wrapText="1"/>
    </xf>
    <xf numFmtId="0" fontId="30" fillId="0" borderId="6" xfId="0" applyFont="1" applyBorder="1" applyAlignment="1">
      <alignment horizontal="center" vertical="center" textRotation="90" wrapText="1"/>
    </xf>
    <xf numFmtId="9" fontId="26" fillId="0" borderId="6" xfId="10" applyFont="1" applyFill="1" applyBorder="1" applyAlignment="1">
      <alignment horizontal="center" vertical="center"/>
    </xf>
    <xf numFmtId="9" fontId="26" fillId="0" borderId="9" xfId="0" applyNumberFormat="1" applyFont="1" applyBorder="1" applyAlignment="1">
      <alignment horizontal="center" vertical="center" wrapText="1"/>
    </xf>
    <xf numFmtId="9" fontId="26" fillId="0" borderId="52" xfId="0" applyNumberFormat="1" applyFont="1" applyBorder="1" applyAlignment="1">
      <alignment horizontal="center" vertical="center" wrapText="1"/>
    </xf>
    <xf numFmtId="0" fontId="26" fillId="7" borderId="2" xfId="0" applyFont="1" applyFill="1" applyBorder="1" applyAlignment="1">
      <alignment horizontal="center" vertical="center" wrapText="1"/>
    </xf>
    <xf numFmtId="0" fontId="26" fillId="7" borderId="1" xfId="0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 wrapText="1"/>
    </xf>
    <xf numFmtId="0" fontId="26" fillId="0" borderId="4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6" fillId="5" borderId="3" xfId="0" applyFont="1" applyFill="1" applyBorder="1" applyAlignment="1">
      <alignment horizontal="center" vertical="center" wrapText="1"/>
    </xf>
    <xf numFmtId="0" fontId="26" fillId="5" borderId="6" xfId="0" applyFont="1" applyFill="1" applyBorder="1" applyAlignment="1">
      <alignment horizontal="center" vertical="center" wrapText="1"/>
    </xf>
    <xf numFmtId="0" fontId="26" fillId="7" borderId="3" xfId="0" applyFont="1" applyFill="1" applyBorder="1" applyAlignment="1">
      <alignment horizontal="center" vertical="center" wrapText="1"/>
    </xf>
    <xf numFmtId="9" fontId="27" fillId="0" borderId="4" xfId="1" applyNumberFormat="1" applyFont="1" applyFill="1" applyBorder="1" applyAlignment="1">
      <alignment horizontal="center" vertical="center" wrapText="1"/>
    </xf>
    <xf numFmtId="9" fontId="27" fillId="0" borderId="1" xfId="1" applyNumberFormat="1" applyFont="1" applyFill="1" applyBorder="1" applyAlignment="1">
      <alignment horizontal="center" vertical="center" wrapText="1"/>
    </xf>
    <xf numFmtId="9" fontId="26" fillId="0" borderId="9" xfId="0" applyNumberFormat="1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6" fillId="7" borderId="4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26" fillId="0" borderId="65" xfId="0" applyFont="1" applyBorder="1" applyAlignment="1">
      <alignment horizontal="center"/>
    </xf>
    <xf numFmtId="0" fontId="30" fillId="0" borderId="35" xfId="0" applyFont="1" applyBorder="1" applyAlignment="1">
      <alignment horizontal="center" vertical="center" wrapText="1"/>
    </xf>
    <xf numFmtId="0" fontId="30" fillId="0" borderId="33" xfId="0" applyFont="1" applyBorder="1" applyAlignment="1">
      <alignment horizontal="center" vertical="center" wrapText="1"/>
    </xf>
    <xf numFmtId="0" fontId="30" fillId="0" borderId="4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0" fillId="0" borderId="32" xfId="0" applyFont="1" applyBorder="1" applyAlignment="1">
      <alignment horizontal="center" vertical="center" textRotation="90" wrapText="1"/>
    </xf>
    <xf numFmtId="0" fontId="30" fillId="0" borderId="12" xfId="0" applyFont="1" applyBorder="1" applyAlignment="1">
      <alignment horizontal="center" vertical="center" textRotation="90" wrapText="1"/>
    </xf>
    <xf numFmtId="0" fontId="30" fillId="0" borderId="13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7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" fontId="26" fillId="0" borderId="2" xfId="0" applyNumberFormat="1" applyFont="1" applyBorder="1" applyAlignment="1">
      <alignment horizontal="center" vertical="center" wrapText="1"/>
    </xf>
    <xf numFmtId="1" fontId="26" fillId="0" borderId="1" xfId="0" applyNumberFormat="1" applyFont="1" applyBorder="1" applyAlignment="1">
      <alignment horizontal="center" vertical="center" wrapText="1"/>
    </xf>
    <xf numFmtId="1" fontId="26" fillId="0" borderId="4" xfId="0" applyNumberFormat="1" applyFont="1" applyBorder="1" applyAlignment="1">
      <alignment horizontal="center" vertical="center" wrapText="1"/>
    </xf>
    <xf numFmtId="1" fontId="5" fillId="0" borderId="2" xfId="10" applyNumberFormat="1" applyFont="1" applyFill="1" applyBorder="1" applyAlignment="1">
      <alignment horizontal="center" vertical="center" wrapText="1"/>
    </xf>
    <xf numFmtId="1" fontId="5" fillId="0" borderId="1" xfId="10" applyNumberFormat="1" applyFont="1" applyFill="1" applyBorder="1" applyAlignment="1">
      <alignment horizontal="center" vertical="center" wrapText="1"/>
    </xf>
    <xf numFmtId="1" fontId="26" fillId="0" borderId="2" xfId="10" applyNumberFormat="1" applyFont="1" applyFill="1" applyBorder="1" applyAlignment="1">
      <alignment horizontal="center" vertical="center" wrapText="1"/>
    </xf>
    <xf numFmtId="1" fontId="26" fillId="0" borderId="1" xfId="1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26" fillId="0" borderId="28" xfId="0" applyNumberFormat="1" applyFont="1" applyBorder="1" applyAlignment="1">
      <alignment horizontal="center" vertical="center" wrapText="1"/>
    </xf>
    <xf numFmtId="1" fontId="29" fillId="0" borderId="2" xfId="0" applyNumberFormat="1" applyFont="1" applyBorder="1" applyAlignment="1">
      <alignment horizontal="center" vertical="center" wrapText="1"/>
    </xf>
    <xf numFmtId="1" fontId="29" fillId="0" borderId="4" xfId="0" applyNumberFormat="1" applyFont="1" applyBorder="1" applyAlignment="1">
      <alignment horizontal="center" vertical="center" wrapText="1"/>
    </xf>
    <xf numFmtId="1" fontId="29" fillId="0" borderId="1" xfId="0" applyNumberFormat="1" applyFont="1" applyBorder="1" applyAlignment="1">
      <alignment horizontal="center" vertical="center" wrapText="1"/>
    </xf>
    <xf numFmtId="166" fontId="26" fillId="0" borderId="2" xfId="0" applyNumberFormat="1" applyFont="1" applyBorder="1" applyAlignment="1">
      <alignment horizontal="center" vertical="center" wrapText="1"/>
    </xf>
    <xf numFmtId="166" fontId="26" fillId="0" borderId="1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" fontId="26" fillId="0" borderId="31" xfId="0" applyNumberFormat="1" applyFont="1" applyBorder="1" applyAlignment="1">
      <alignment horizontal="center" vertical="center" wrapText="1"/>
    </xf>
    <xf numFmtId="1" fontId="26" fillId="0" borderId="32" xfId="0" applyNumberFormat="1" applyFont="1" applyBorder="1" applyAlignment="1">
      <alignment horizontal="center" vertical="center" wrapText="1"/>
    </xf>
    <xf numFmtId="9" fontId="26" fillId="4" borderId="17" xfId="10" applyFont="1" applyFill="1" applyBorder="1" applyAlignment="1">
      <alignment horizontal="center" vertical="center" wrapText="1"/>
    </xf>
    <xf numFmtId="9" fontId="26" fillId="4" borderId="6" xfId="10" applyFont="1" applyFill="1" applyBorder="1" applyAlignment="1">
      <alignment horizontal="center" vertical="center" wrapText="1"/>
    </xf>
    <xf numFmtId="9" fontId="5" fillId="4" borderId="17" xfId="10" applyFont="1" applyFill="1" applyBorder="1" applyAlignment="1">
      <alignment horizontal="center" vertical="center" wrapText="1"/>
    </xf>
    <xf numFmtId="9" fontId="5" fillId="4" borderId="3" xfId="10" applyFont="1" applyFill="1" applyBorder="1" applyAlignment="1">
      <alignment horizontal="center" vertical="center" wrapText="1"/>
    </xf>
    <xf numFmtId="9" fontId="5" fillId="4" borderId="6" xfId="10" applyFont="1" applyFill="1" applyBorder="1" applyAlignment="1">
      <alignment horizontal="center" vertical="center" wrapText="1"/>
    </xf>
    <xf numFmtId="9" fontId="5" fillId="4" borderId="1" xfId="10" applyFont="1" applyFill="1" applyBorder="1" applyAlignment="1">
      <alignment horizontal="center" vertical="center" wrapText="1"/>
    </xf>
    <xf numFmtId="9" fontId="26" fillId="4" borderId="1" xfId="10" applyFont="1" applyFill="1" applyBorder="1" applyAlignment="1">
      <alignment horizontal="center" vertical="center" wrapText="1"/>
    </xf>
    <xf numFmtId="1" fontId="29" fillId="4" borderId="17" xfId="0" applyNumberFormat="1" applyFont="1" applyFill="1" applyBorder="1" applyAlignment="1">
      <alignment horizontal="center" vertical="center" wrapText="1"/>
    </xf>
    <xf numFmtId="1" fontId="29" fillId="4" borderId="6" xfId="0" applyNumberFormat="1" applyFont="1" applyFill="1" applyBorder="1" applyAlignment="1">
      <alignment horizontal="center" vertical="center" wrapText="1"/>
    </xf>
    <xf numFmtId="9" fontId="29" fillId="4" borderId="17" xfId="10" applyFont="1" applyFill="1" applyBorder="1" applyAlignment="1">
      <alignment horizontal="center" vertical="center" wrapText="1"/>
    </xf>
    <xf numFmtId="9" fontId="29" fillId="4" borderId="6" xfId="10" applyFont="1" applyFill="1" applyBorder="1" applyAlignment="1">
      <alignment horizontal="center" vertical="center" wrapText="1"/>
    </xf>
    <xf numFmtId="0" fontId="3" fillId="5" borderId="48" xfId="0" applyFont="1" applyFill="1" applyBorder="1" applyAlignment="1">
      <alignment horizontal="center" vertical="center" wrapText="1"/>
    </xf>
    <xf numFmtId="0" fontId="3" fillId="5" borderId="71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textRotation="90" wrapText="1"/>
    </xf>
    <xf numFmtId="0" fontId="3" fillId="5" borderId="4" xfId="0" applyFont="1" applyFill="1" applyBorder="1" applyAlignment="1">
      <alignment horizontal="center" vertical="center" textRotation="90" wrapText="1"/>
    </xf>
    <xf numFmtId="1" fontId="26" fillId="5" borderId="1" xfId="10" applyNumberFormat="1" applyFont="1" applyFill="1" applyBorder="1" applyAlignment="1">
      <alignment horizontal="center" vertical="center" wrapText="1"/>
    </xf>
    <xf numFmtId="1" fontId="26" fillId="5" borderId="6" xfId="10" applyNumberFormat="1" applyFont="1" applyFill="1" applyBorder="1" applyAlignment="1">
      <alignment horizontal="center" vertical="center" wrapText="1"/>
    </xf>
    <xf numFmtId="9" fontId="26" fillId="5" borderId="1" xfId="10" applyFont="1" applyFill="1" applyBorder="1" applyAlignment="1">
      <alignment horizontal="center" vertical="center" wrapText="1"/>
    </xf>
    <xf numFmtId="9" fontId="26" fillId="5" borderId="6" xfId="10" applyFont="1" applyFill="1" applyBorder="1" applyAlignment="1">
      <alignment horizontal="center" vertical="center" wrapText="1"/>
    </xf>
    <xf numFmtId="9" fontId="26" fillId="0" borderId="2" xfId="10" applyFont="1" applyFill="1" applyBorder="1" applyAlignment="1">
      <alignment horizontal="center" vertical="center" wrapText="1"/>
    </xf>
    <xf numFmtId="9" fontId="26" fillId="0" borderId="4" xfId="10" applyFont="1" applyFill="1" applyBorder="1" applyAlignment="1">
      <alignment horizontal="center" vertical="center" wrapText="1"/>
    </xf>
    <xf numFmtId="9" fontId="26" fillId="0" borderId="1" xfId="10" applyFont="1" applyFill="1" applyBorder="1" applyAlignment="1">
      <alignment horizontal="center" vertical="center" wrapText="1"/>
    </xf>
    <xf numFmtId="1" fontId="26" fillId="4" borderId="17" xfId="10" applyNumberFormat="1" applyFont="1" applyFill="1" applyBorder="1" applyAlignment="1">
      <alignment horizontal="center" vertical="center" wrapText="1"/>
    </xf>
    <xf numFmtId="1" fontId="26" fillId="4" borderId="6" xfId="10" applyNumberFormat="1" applyFont="1" applyFill="1" applyBorder="1" applyAlignment="1">
      <alignment horizontal="center" vertical="center" wrapText="1"/>
    </xf>
    <xf numFmtId="1" fontId="5" fillId="4" borderId="1" xfId="0" applyNumberFormat="1" applyFont="1" applyFill="1" applyBorder="1" applyAlignment="1">
      <alignment horizontal="center" vertical="center" wrapText="1"/>
    </xf>
    <xf numFmtId="1" fontId="5" fillId="4" borderId="6" xfId="0" applyNumberFormat="1" applyFont="1" applyFill="1" applyBorder="1" applyAlignment="1">
      <alignment horizontal="center" vertical="center" wrapText="1"/>
    </xf>
    <xf numFmtId="1" fontId="5" fillId="4" borderId="17" xfId="10" applyNumberFormat="1" applyFont="1" applyFill="1" applyBorder="1" applyAlignment="1">
      <alignment horizontal="center" vertical="center" wrapText="1"/>
    </xf>
    <xf numFmtId="1" fontId="5" fillId="4" borderId="3" xfId="10" applyNumberFormat="1" applyFont="1" applyFill="1" applyBorder="1" applyAlignment="1">
      <alignment horizontal="center" vertical="center" wrapText="1"/>
    </xf>
    <xf numFmtId="1" fontId="5" fillId="4" borderId="6" xfId="10" applyNumberFormat="1" applyFont="1" applyFill="1" applyBorder="1" applyAlignment="1">
      <alignment horizontal="center" vertical="center" wrapText="1"/>
    </xf>
    <xf numFmtId="1" fontId="26" fillId="4" borderId="1" xfId="10" applyNumberFormat="1" applyFont="1" applyFill="1" applyBorder="1" applyAlignment="1">
      <alignment horizontal="center" vertical="center" wrapText="1"/>
    </xf>
    <xf numFmtId="0" fontId="3" fillId="4" borderId="71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textRotation="90" wrapText="1"/>
    </xf>
    <xf numFmtId="0" fontId="3" fillId="4" borderId="8" xfId="0" applyFont="1" applyFill="1" applyBorder="1" applyAlignment="1">
      <alignment horizontal="center" vertical="center" textRotation="90" wrapText="1"/>
    </xf>
    <xf numFmtId="0" fontId="3" fillId="4" borderId="2" xfId="0" applyFont="1" applyFill="1" applyBorder="1" applyAlignment="1">
      <alignment horizontal="center" vertical="center" textRotation="90" wrapText="1"/>
    </xf>
    <xf numFmtId="0" fontId="3" fillId="4" borderId="4" xfId="0" applyFont="1" applyFill="1" applyBorder="1" applyAlignment="1">
      <alignment horizontal="center" vertical="center" textRotation="90" wrapText="1"/>
    </xf>
    <xf numFmtId="0" fontId="3" fillId="4" borderId="25" xfId="0" applyFont="1" applyFill="1" applyBorder="1" applyAlignment="1">
      <alignment horizontal="center" vertical="center" textRotation="90" wrapText="1"/>
    </xf>
    <xf numFmtId="0" fontId="3" fillId="4" borderId="26" xfId="0" applyFont="1" applyFill="1" applyBorder="1" applyAlignment="1">
      <alignment horizontal="center" vertical="center" textRotation="90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1" fontId="26" fillId="0" borderId="17" xfId="10" applyNumberFormat="1" applyFont="1" applyFill="1" applyBorder="1" applyAlignment="1">
      <alignment horizontal="center" vertical="center" wrapText="1"/>
    </xf>
    <xf numFmtId="1" fontId="26" fillId="0" borderId="6" xfId="10" applyNumberFormat="1" applyFont="1" applyFill="1" applyBorder="1" applyAlignment="1">
      <alignment horizontal="center" vertical="center" wrapText="1"/>
    </xf>
    <xf numFmtId="9" fontId="5" fillId="0" borderId="17" xfId="10" applyFont="1" applyFill="1" applyBorder="1" applyAlignment="1">
      <alignment horizontal="center" vertical="center" wrapText="1"/>
    </xf>
    <xf numFmtId="9" fontId="5" fillId="0" borderId="3" xfId="10" applyFont="1" applyFill="1" applyBorder="1" applyAlignment="1">
      <alignment horizontal="center" vertical="center" wrapText="1"/>
    </xf>
    <xf numFmtId="9" fontId="5" fillId="0" borderId="6" xfId="10" applyFont="1" applyFill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 wrapText="1"/>
    </xf>
    <xf numFmtId="9" fontId="5" fillId="0" borderId="1" xfId="10" applyFont="1" applyFill="1" applyBorder="1" applyAlignment="1">
      <alignment horizontal="center" vertical="center" wrapText="1"/>
    </xf>
    <xf numFmtId="165" fontId="26" fillId="0" borderId="17" xfId="10" applyNumberFormat="1" applyFont="1" applyFill="1" applyBorder="1" applyAlignment="1">
      <alignment horizontal="center" vertical="center" wrapText="1"/>
    </xf>
    <xf numFmtId="165" fontId="26" fillId="0" borderId="6" xfId="10" applyNumberFormat="1" applyFont="1" applyFill="1" applyBorder="1" applyAlignment="1">
      <alignment horizontal="center" vertical="center" wrapText="1"/>
    </xf>
    <xf numFmtId="9" fontId="29" fillId="0" borderId="17" xfId="10" applyFont="1" applyFill="1" applyBorder="1" applyAlignment="1">
      <alignment horizontal="center" vertical="center" wrapText="1"/>
    </xf>
    <xf numFmtId="9" fontId="29" fillId="0" borderId="6" xfId="10" applyFont="1" applyFill="1" applyBorder="1" applyAlignment="1">
      <alignment horizontal="center" vertical="center" wrapText="1"/>
    </xf>
    <xf numFmtId="1" fontId="29" fillId="0" borderId="17" xfId="0" applyNumberFormat="1" applyFont="1" applyBorder="1" applyAlignment="1">
      <alignment horizontal="center" vertical="center" wrapText="1"/>
    </xf>
    <xf numFmtId="1" fontId="29" fillId="0" borderId="6" xfId="0" applyNumberFormat="1" applyFont="1" applyBorder="1" applyAlignment="1">
      <alignment horizontal="center" vertical="center" wrapText="1"/>
    </xf>
    <xf numFmtId="9" fontId="26" fillId="0" borderId="6" xfId="10" applyFont="1" applyFill="1" applyBorder="1" applyAlignment="1">
      <alignment horizontal="center" vertical="center" wrapText="1"/>
    </xf>
    <xf numFmtId="9" fontId="26" fillId="0" borderId="17" xfId="10" applyFont="1" applyFill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9" fontId="26" fillId="0" borderId="63" xfId="10" applyFont="1" applyFill="1" applyBorder="1" applyAlignment="1">
      <alignment horizontal="center" vertical="center" wrapText="1"/>
    </xf>
    <xf numFmtId="9" fontId="26" fillId="0" borderId="51" xfId="10" applyFont="1" applyFill="1" applyBorder="1" applyAlignment="1">
      <alignment horizontal="center" vertical="center" wrapText="1"/>
    </xf>
    <xf numFmtId="1" fontId="26" fillId="0" borderId="16" xfId="10" applyNumberFormat="1" applyFont="1" applyFill="1" applyBorder="1" applyAlignment="1">
      <alignment horizontal="center" vertical="center" wrapText="1"/>
    </xf>
    <xf numFmtId="1" fontId="26" fillId="0" borderId="13" xfId="10" applyNumberFormat="1" applyFont="1" applyFill="1" applyBorder="1" applyAlignment="1">
      <alignment horizontal="center" vertical="center" wrapText="1"/>
    </xf>
    <xf numFmtId="9" fontId="26" fillId="0" borderId="18" xfId="10" applyFont="1" applyFill="1" applyBorder="1" applyAlignment="1">
      <alignment horizontal="center" vertical="center" wrapText="1"/>
    </xf>
    <xf numFmtId="9" fontId="26" fillId="0" borderId="14" xfId="10" applyFont="1" applyFill="1" applyBorder="1" applyAlignment="1">
      <alignment horizontal="center" vertical="center" wrapText="1"/>
    </xf>
    <xf numFmtId="9" fontId="26" fillId="0" borderId="37" xfId="10" applyFont="1" applyBorder="1" applyAlignment="1">
      <alignment horizontal="center" vertical="center" wrapText="1"/>
    </xf>
    <xf numFmtId="9" fontId="26" fillId="0" borderId="26" xfId="10" applyFont="1" applyBorder="1" applyAlignment="1">
      <alignment horizontal="center" vertical="center" wrapText="1"/>
    </xf>
    <xf numFmtId="9" fontId="26" fillId="0" borderId="43" xfId="10" applyFont="1" applyBorder="1" applyAlignment="1">
      <alignment horizontal="center" vertical="center" wrapText="1"/>
    </xf>
    <xf numFmtId="9" fontId="26" fillId="4" borderId="7" xfId="10" applyFont="1" applyFill="1" applyBorder="1" applyAlignment="1">
      <alignment horizontal="center" vertical="center" wrapText="1"/>
    </xf>
    <xf numFmtId="9" fontId="26" fillId="4" borderId="8" xfId="10" applyFont="1" applyFill="1" applyBorder="1" applyAlignment="1">
      <alignment horizontal="center" vertical="center" wrapText="1"/>
    </xf>
    <xf numFmtId="165" fontId="26" fillId="4" borderId="29" xfId="10" applyNumberFormat="1" applyFont="1" applyFill="1" applyBorder="1" applyAlignment="1">
      <alignment horizontal="center" vertical="center" wrapText="1"/>
    </xf>
    <xf numFmtId="165" fontId="26" fillId="4" borderId="24" xfId="10" applyNumberFormat="1" applyFont="1" applyFill="1" applyBorder="1" applyAlignment="1">
      <alignment horizontal="center" vertical="center" wrapText="1"/>
    </xf>
    <xf numFmtId="1" fontId="26" fillId="0" borderId="7" xfId="0" applyNumberFormat="1" applyFont="1" applyBorder="1" applyAlignment="1">
      <alignment horizontal="center" vertical="center" wrapText="1"/>
    </xf>
    <xf numFmtId="1" fontId="26" fillId="0" borderId="8" xfId="0" applyNumberFormat="1" applyFont="1" applyBorder="1" applyAlignment="1">
      <alignment horizontal="center" vertical="center" wrapText="1"/>
    </xf>
    <xf numFmtId="1" fontId="26" fillId="0" borderId="15" xfId="0" applyNumberFormat="1" applyFont="1" applyBorder="1" applyAlignment="1">
      <alignment horizontal="center" vertical="center" wrapText="1"/>
    </xf>
    <xf numFmtId="9" fontId="5" fillId="4" borderId="2" xfId="10" applyFont="1" applyFill="1" applyBorder="1" applyAlignment="1">
      <alignment horizontal="center" vertical="center" wrapText="1"/>
    </xf>
    <xf numFmtId="1" fontId="5" fillId="0" borderId="16" xfId="10" applyNumberFormat="1" applyFont="1" applyFill="1" applyBorder="1" applyAlignment="1">
      <alignment horizontal="center" vertical="center" wrapText="1"/>
    </xf>
    <xf numFmtId="1" fontId="5" fillId="0" borderId="12" xfId="10" applyNumberFormat="1" applyFont="1" applyFill="1" applyBorder="1" applyAlignment="1">
      <alignment horizontal="center" vertical="center" wrapText="1"/>
    </xf>
    <xf numFmtId="1" fontId="5" fillId="0" borderId="13" xfId="10" applyNumberFormat="1" applyFont="1" applyFill="1" applyBorder="1" applyAlignment="1">
      <alignment horizontal="center" vertical="center" wrapText="1"/>
    </xf>
    <xf numFmtId="9" fontId="5" fillId="0" borderId="63" xfId="10" applyFont="1" applyFill="1" applyBorder="1" applyAlignment="1">
      <alignment horizontal="center" vertical="center" wrapText="1"/>
    </xf>
    <xf numFmtId="9" fontId="5" fillId="0" borderId="23" xfId="10" applyFont="1" applyFill="1" applyBorder="1" applyAlignment="1">
      <alignment horizontal="center" vertical="center" wrapText="1"/>
    </xf>
    <xf numFmtId="9" fontId="5" fillId="0" borderId="51" xfId="10" applyFont="1" applyFill="1" applyBorder="1" applyAlignment="1">
      <alignment horizontal="center" vertical="center" wrapText="1"/>
    </xf>
    <xf numFmtId="9" fontId="5" fillId="0" borderId="63" xfId="0" applyNumberFormat="1" applyFont="1" applyBorder="1" applyAlignment="1">
      <alignment horizontal="center" vertical="center" wrapText="1"/>
    </xf>
    <xf numFmtId="9" fontId="5" fillId="0" borderId="51" xfId="0" applyNumberFormat="1" applyFont="1" applyBorder="1" applyAlignment="1">
      <alignment horizontal="center" vertical="center" wrapText="1"/>
    </xf>
    <xf numFmtId="1" fontId="29" fillId="0" borderId="63" xfId="0" applyNumberFormat="1" applyFont="1" applyBorder="1" applyAlignment="1">
      <alignment horizontal="center" vertical="center" wrapText="1"/>
    </xf>
    <xf numFmtId="1" fontId="29" fillId="0" borderId="51" xfId="0" applyNumberFormat="1" applyFont="1" applyBorder="1" applyAlignment="1">
      <alignment horizontal="center" vertical="center" wrapText="1"/>
    </xf>
    <xf numFmtId="9" fontId="26" fillId="0" borderId="23" xfId="10" applyFont="1" applyFill="1" applyBorder="1" applyAlignment="1">
      <alignment horizontal="center" vertical="center" wrapText="1"/>
    </xf>
    <xf numFmtId="9" fontId="29" fillId="4" borderId="7" xfId="10" applyFont="1" applyFill="1" applyBorder="1" applyAlignment="1">
      <alignment horizontal="center" vertical="center" wrapText="1"/>
    </xf>
    <xf numFmtId="9" fontId="29" fillId="4" borderId="8" xfId="10" applyFont="1" applyFill="1" applyBorder="1" applyAlignment="1">
      <alignment horizontal="center" vertical="center" wrapText="1"/>
    </xf>
    <xf numFmtId="9" fontId="29" fillId="4" borderId="15" xfId="10" applyFont="1" applyFill="1" applyBorder="1" applyAlignment="1">
      <alignment horizontal="center" vertical="center" wrapText="1"/>
    </xf>
    <xf numFmtId="165" fontId="29" fillId="4" borderId="29" xfId="10" applyNumberFormat="1" applyFont="1" applyFill="1" applyBorder="1" applyAlignment="1">
      <alignment horizontal="center" vertical="center" wrapText="1"/>
    </xf>
    <xf numFmtId="165" fontId="29" fillId="4" borderId="24" xfId="10" applyNumberFormat="1" applyFont="1" applyFill="1" applyBorder="1" applyAlignment="1">
      <alignment horizontal="center" vertical="center" wrapText="1"/>
    </xf>
    <xf numFmtId="165" fontId="29" fillId="4" borderId="11" xfId="10" applyNumberFormat="1" applyFont="1" applyFill="1" applyBorder="1" applyAlignment="1">
      <alignment horizontal="center" vertical="center" wrapText="1"/>
    </xf>
    <xf numFmtId="0" fontId="3" fillId="5" borderId="68" xfId="0" applyFont="1" applyFill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42" xfId="0" applyFont="1" applyFill="1" applyBorder="1" applyAlignment="1">
      <alignment horizontal="center" vertical="center" wrapText="1"/>
    </xf>
    <xf numFmtId="9" fontId="5" fillId="0" borderId="37" xfId="10" applyFont="1" applyBorder="1" applyAlignment="1">
      <alignment horizontal="center" vertical="center" wrapText="1"/>
    </xf>
    <xf numFmtId="9" fontId="5" fillId="0" borderId="26" xfId="10" applyFont="1" applyBorder="1" applyAlignment="1">
      <alignment horizontal="center" vertical="center" wrapText="1"/>
    </xf>
    <xf numFmtId="9" fontId="5" fillId="0" borderId="43" xfId="10" applyFont="1" applyBorder="1" applyAlignment="1">
      <alignment horizontal="center" vertical="center" wrapText="1"/>
    </xf>
    <xf numFmtId="9" fontId="29" fillId="4" borderId="31" xfId="10" applyFont="1" applyFill="1" applyBorder="1" applyAlignment="1">
      <alignment horizontal="center" vertical="center" wrapText="1"/>
    </xf>
    <xf numFmtId="9" fontId="29" fillId="4" borderId="33" xfId="10" applyFont="1" applyFill="1" applyBorder="1" applyAlignment="1">
      <alignment horizontal="center" vertical="center" wrapText="1"/>
    </xf>
    <xf numFmtId="9" fontId="29" fillId="4" borderId="32" xfId="10" applyFont="1" applyFill="1" applyBorder="1" applyAlignment="1">
      <alignment horizontal="center" vertical="center" wrapText="1"/>
    </xf>
    <xf numFmtId="1" fontId="27" fillId="0" borderId="28" xfId="1" applyNumberFormat="1" applyFont="1" applyFill="1" applyBorder="1" applyAlignment="1">
      <alignment horizontal="center" vertical="center" wrapText="1"/>
    </xf>
    <xf numFmtId="1" fontId="27" fillId="0" borderId="4" xfId="1" applyNumberFormat="1" applyFont="1" applyFill="1" applyBorder="1" applyAlignment="1">
      <alignment horizontal="center" vertical="center" wrapText="1"/>
    </xf>
    <xf numFmtId="0" fontId="29" fillId="0" borderId="35" xfId="0" applyFont="1" applyBorder="1" applyAlignment="1">
      <alignment horizontal="center" vertical="center" wrapText="1"/>
    </xf>
    <xf numFmtId="0" fontId="29" fillId="0" borderId="33" xfId="0" applyFont="1" applyBorder="1" applyAlignment="1">
      <alignment horizontal="center" vertical="center" wrapText="1"/>
    </xf>
    <xf numFmtId="0" fontId="29" fillId="0" borderId="44" xfId="0" applyFont="1" applyBorder="1" applyAlignment="1">
      <alignment horizontal="center" vertical="center" wrapText="1"/>
    </xf>
    <xf numFmtId="0" fontId="29" fillId="0" borderId="28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42" xfId="0" applyFont="1" applyBorder="1" applyAlignment="1">
      <alignment horizontal="center" vertical="center" wrapText="1"/>
    </xf>
    <xf numFmtId="0" fontId="29" fillId="4" borderId="28" xfId="0" applyFont="1" applyFill="1" applyBorder="1" applyAlignment="1">
      <alignment horizontal="center" vertical="center" wrapText="1"/>
    </xf>
    <xf numFmtId="0" fontId="29" fillId="4" borderId="4" xfId="0" applyFont="1" applyFill="1" applyBorder="1" applyAlignment="1">
      <alignment horizontal="center" vertical="center" wrapText="1"/>
    </xf>
    <xf numFmtId="0" fontId="29" fillId="4" borderId="42" xfId="0" applyFont="1" applyFill="1" applyBorder="1" applyAlignment="1">
      <alignment horizontal="center" vertical="center" wrapText="1"/>
    </xf>
    <xf numFmtId="9" fontId="29" fillId="0" borderId="37" xfId="10" applyFont="1" applyFill="1" applyBorder="1" applyAlignment="1">
      <alignment horizontal="center" vertical="center" wrapText="1"/>
    </xf>
    <xf numFmtId="9" fontId="29" fillId="0" borderId="26" xfId="10" applyFont="1" applyFill="1" applyBorder="1" applyAlignment="1">
      <alignment horizontal="center" vertical="center" wrapText="1"/>
    </xf>
    <xf numFmtId="9" fontId="29" fillId="0" borderId="43" xfId="10" applyFont="1" applyFill="1" applyBorder="1" applyAlignment="1">
      <alignment horizontal="center" vertical="center" wrapText="1"/>
    </xf>
    <xf numFmtId="1" fontId="26" fillId="0" borderId="38" xfId="0" applyNumberFormat="1" applyFont="1" applyBorder="1" applyAlignment="1">
      <alignment horizontal="center" vertical="center" wrapText="1"/>
    </xf>
    <xf numFmtId="1" fontId="27" fillId="0" borderId="1" xfId="1" applyNumberFormat="1" applyFont="1" applyFill="1" applyBorder="1" applyAlignment="1">
      <alignment horizontal="center" vertical="center" wrapText="1"/>
    </xf>
    <xf numFmtId="9" fontId="26" fillId="4" borderId="15" xfId="10" applyFont="1" applyFill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165" fontId="26" fillId="4" borderId="11" xfId="10" applyNumberFormat="1" applyFont="1" applyFill="1" applyBorder="1" applyAlignment="1">
      <alignment horizontal="center" vertical="center" wrapText="1"/>
    </xf>
    <xf numFmtId="0" fontId="3" fillId="5" borderId="47" xfId="0" applyFont="1" applyFill="1" applyBorder="1" applyAlignment="1">
      <alignment horizontal="center" vertical="center" wrapText="1"/>
    </xf>
    <xf numFmtId="0" fontId="3" fillId="5" borderId="66" xfId="0" applyFont="1" applyFill="1" applyBorder="1" applyAlignment="1">
      <alignment horizontal="center" vertical="center" wrapText="1"/>
    </xf>
    <xf numFmtId="0" fontId="3" fillId="5" borderId="67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9" fillId="4" borderId="17" xfId="0" applyFont="1" applyFill="1" applyBorder="1" applyAlignment="1">
      <alignment horizontal="center" vertical="center" wrapText="1"/>
    </xf>
    <xf numFmtId="0" fontId="29" fillId="4" borderId="3" xfId="0" applyFont="1" applyFill="1" applyBorder="1" applyAlignment="1">
      <alignment horizontal="center" vertical="center" wrapText="1"/>
    </xf>
    <xf numFmtId="0" fontId="29" fillId="4" borderId="6" xfId="0" applyFont="1" applyFill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1" fontId="26" fillId="0" borderId="3" xfId="10" applyNumberFormat="1" applyFont="1" applyFill="1" applyBorder="1" applyAlignment="1">
      <alignment horizontal="center" vertical="center" wrapText="1"/>
    </xf>
    <xf numFmtId="9" fontId="26" fillId="0" borderId="34" xfId="10" applyFont="1" applyFill="1" applyBorder="1" applyAlignment="1">
      <alignment horizontal="center" vertical="center" wrapText="1"/>
    </xf>
    <xf numFmtId="9" fontId="26" fillId="0" borderId="9" xfId="10" applyFont="1" applyFill="1" applyBorder="1" applyAlignment="1">
      <alignment horizontal="center" vertical="center" wrapText="1"/>
    </xf>
    <xf numFmtId="9" fontId="26" fillId="0" borderId="52" xfId="10" applyFont="1" applyFill="1" applyBorder="1" applyAlignment="1">
      <alignment horizontal="center" vertical="center" wrapText="1"/>
    </xf>
    <xf numFmtId="1" fontId="29" fillId="0" borderId="16" xfId="0" applyNumberFormat="1" applyFont="1" applyBorder="1" applyAlignment="1">
      <alignment horizontal="center" vertical="center" wrapText="1"/>
    </xf>
    <xf numFmtId="1" fontId="29" fillId="0" borderId="13" xfId="0" applyNumberFormat="1" applyFont="1" applyBorder="1" applyAlignment="1">
      <alignment horizontal="center" vertical="center" wrapText="1"/>
    </xf>
    <xf numFmtId="1" fontId="29" fillId="5" borderId="17" xfId="0" applyNumberFormat="1" applyFont="1" applyFill="1" applyBorder="1" applyAlignment="1">
      <alignment horizontal="center" vertical="center" wrapText="1"/>
    </xf>
    <xf numFmtId="1" fontId="29" fillId="5" borderId="6" xfId="0" applyNumberFormat="1" applyFont="1" applyFill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1" fontId="26" fillId="5" borderId="17" xfId="10" applyNumberFormat="1" applyFont="1" applyFill="1" applyBorder="1" applyAlignment="1">
      <alignment horizontal="center" vertical="center" wrapText="1"/>
    </xf>
    <xf numFmtId="9" fontId="29" fillId="5" borderId="17" xfId="10" applyFont="1" applyFill="1" applyBorder="1" applyAlignment="1">
      <alignment horizontal="center" vertical="center" wrapText="1"/>
    </xf>
    <xf numFmtId="9" fontId="29" fillId="5" borderId="6" xfId="1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6" fillId="4" borderId="28" xfId="0" applyFont="1" applyFill="1" applyBorder="1" applyAlignment="1">
      <alignment horizontal="center" vertical="center" wrapText="1"/>
    </xf>
    <xf numFmtId="0" fontId="26" fillId="4" borderId="42" xfId="0" applyFont="1" applyFill="1" applyBorder="1" applyAlignment="1">
      <alignment horizontal="center" vertical="center" wrapText="1"/>
    </xf>
    <xf numFmtId="1" fontId="26" fillId="0" borderId="42" xfId="0" applyNumberFormat="1" applyFont="1" applyBorder="1" applyAlignment="1">
      <alignment horizontal="center" vertical="center" wrapText="1"/>
    </xf>
    <xf numFmtId="1" fontId="29" fillId="0" borderId="28" xfId="0" applyNumberFormat="1" applyFont="1" applyBorder="1" applyAlignment="1">
      <alignment horizontal="center" vertical="center" wrapText="1"/>
    </xf>
    <xf numFmtId="1" fontId="29" fillId="0" borderId="42" xfId="0" applyNumberFormat="1" applyFont="1" applyBorder="1" applyAlignment="1">
      <alignment horizontal="center" vertical="center" wrapText="1"/>
    </xf>
    <xf numFmtId="9" fontId="5" fillId="0" borderId="28" xfId="0" applyNumberFormat="1" applyFont="1" applyBorder="1" applyAlignment="1">
      <alignment horizontal="center" vertical="center" wrapText="1"/>
    </xf>
    <xf numFmtId="9" fontId="26" fillId="0" borderId="37" xfId="10" applyFont="1" applyFill="1" applyBorder="1" applyAlignment="1">
      <alignment horizontal="center" vertical="center" wrapText="1"/>
    </xf>
    <xf numFmtId="9" fontId="26" fillId="0" borderId="43" xfId="10" applyFont="1" applyFill="1" applyBorder="1" applyAlignment="1">
      <alignment horizontal="center" vertical="center" wrapText="1"/>
    </xf>
    <xf numFmtId="9" fontId="29" fillId="5" borderId="1" xfId="10" applyFont="1" applyFill="1" applyBorder="1" applyAlignment="1">
      <alignment horizontal="center" vertical="center" wrapText="1"/>
    </xf>
    <xf numFmtId="1" fontId="5" fillId="5" borderId="17" xfId="10" applyNumberFormat="1" applyFont="1" applyFill="1" applyBorder="1" applyAlignment="1">
      <alignment horizontal="center" vertical="center" wrapText="1"/>
    </xf>
    <xf numFmtId="1" fontId="5" fillId="5" borderId="3" xfId="10" applyNumberFormat="1" applyFont="1" applyFill="1" applyBorder="1" applyAlignment="1">
      <alignment horizontal="center" vertical="center" wrapText="1"/>
    </xf>
    <xf numFmtId="1" fontId="5" fillId="5" borderId="6" xfId="10" applyNumberFormat="1" applyFont="1" applyFill="1" applyBorder="1" applyAlignment="1">
      <alignment horizontal="center" vertical="center" wrapText="1"/>
    </xf>
    <xf numFmtId="9" fontId="5" fillId="0" borderId="34" xfId="10" applyFont="1" applyFill="1" applyBorder="1" applyAlignment="1">
      <alignment horizontal="center" vertical="center" wrapText="1"/>
    </xf>
    <xf numFmtId="9" fontId="5" fillId="0" borderId="9" xfId="10" applyFont="1" applyFill="1" applyBorder="1" applyAlignment="1">
      <alignment horizontal="center" vertical="center" wrapText="1"/>
    </xf>
    <xf numFmtId="9" fontId="5" fillId="0" borderId="52" xfId="10" applyFont="1" applyFill="1" applyBorder="1" applyAlignment="1">
      <alignment horizontal="center" vertical="center" wrapText="1"/>
    </xf>
    <xf numFmtId="9" fontId="5" fillId="5" borderId="17" xfId="10" applyFont="1" applyFill="1" applyBorder="1" applyAlignment="1">
      <alignment horizontal="center" vertical="center" wrapText="1"/>
    </xf>
    <xf numFmtId="9" fontId="5" fillId="5" borderId="3" xfId="10" applyFont="1" applyFill="1" applyBorder="1" applyAlignment="1">
      <alignment horizontal="center" vertical="center" wrapText="1"/>
    </xf>
    <xf numFmtId="9" fontId="5" fillId="5" borderId="6" xfId="1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26" fillId="0" borderId="35" xfId="0" applyFont="1" applyBorder="1" applyAlignment="1">
      <alignment horizontal="center" vertical="center" wrapText="1"/>
    </xf>
    <xf numFmtId="0" fontId="26" fillId="0" borderId="44" xfId="0" applyFont="1" applyBorder="1" applyAlignment="1">
      <alignment horizontal="center" vertical="center" wrapText="1"/>
    </xf>
    <xf numFmtId="1" fontId="26" fillId="0" borderId="32" xfId="10" applyNumberFormat="1" applyFont="1" applyFill="1" applyBorder="1" applyAlignment="1">
      <alignment horizontal="center" vertical="center" wrapText="1"/>
    </xf>
    <xf numFmtId="1" fontId="29" fillId="0" borderId="37" xfId="0" applyNumberFormat="1" applyFont="1" applyBorder="1" applyAlignment="1">
      <alignment horizontal="center" vertical="center" wrapText="1"/>
    </xf>
    <xf numFmtId="1" fontId="29" fillId="0" borderId="43" xfId="0" applyNumberFormat="1" applyFont="1" applyBorder="1" applyAlignment="1">
      <alignment horizontal="center" vertical="center" wrapText="1"/>
    </xf>
    <xf numFmtId="0" fontId="29" fillId="7" borderId="35" xfId="0" applyFont="1" applyFill="1" applyBorder="1" applyAlignment="1">
      <alignment horizontal="center" vertical="center" wrapText="1"/>
    </xf>
    <xf numFmtId="0" fontId="29" fillId="7" borderId="44" xfId="0" applyFont="1" applyFill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26" fillId="0" borderId="56" xfId="0" applyFont="1" applyBorder="1" applyAlignment="1">
      <alignment horizontal="center" vertical="center" wrapText="1"/>
    </xf>
    <xf numFmtId="0" fontId="26" fillId="0" borderId="63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51" xfId="0" applyFont="1" applyBorder="1" applyAlignment="1">
      <alignment horizontal="center" vertical="center" wrapText="1"/>
    </xf>
    <xf numFmtId="0" fontId="26" fillId="0" borderId="33" xfId="0" applyFont="1" applyBorder="1" applyAlignment="1">
      <alignment horizontal="center" vertical="center" wrapText="1"/>
    </xf>
    <xf numFmtId="9" fontId="29" fillId="0" borderId="28" xfId="0" applyNumberFormat="1" applyFont="1" applyBorder="1" applyAlignment="1">
      <alignment horizontal="center" vertical="center" wrapText="1"/>
    </xf>
    <xf numFmtId="9" fontId="29" fillId="0" borderId="42" xfId="0" applyNumberFormat="1" applyFont="1" applyBorder="1" applyAlignment="1">
      <alignment horizontal="center" vertical="center" wrapText="1"/>
    </xf>
    <xf numFmtId="0" fontId="26" fillId="4" borderId="17" xfId="0" applyFont="1" applyFill="1" applyBorder="1" applyAlignment="1">
      <alignment horizontal="center" vertical="center" wrapText="1"/>
    </xf>
    <xf numFmtId="0" fontId="26" fillId="4" borderId="3" xfId="0" applyFont="1" applyFill="1" applyBorder="1" applyAlignment="1">
      <alignment horizontal="center" vertical="center" wrapText="1"/>
    </xf>
    <xf numFmtId="0" fontId="26" fillId="4" borderId="6" xfId="0" applyFont="1" applyFill="1" applyBorder="1" applyAlignment="1">
      <alignment horizontal="center" vertical="center" wrapText="1"/>
    </xf>
    <xf numFmtId="9" fontId="26" fillId="0" borderId="26" xfId="10" applyFont="1" applyFill="1" applyBorder="1" applyAlignment="1">
      <alignment horizontal="center" vertical="center" wrapText="1"/>
    </xf>
    <xf numFmtId="9" fontId="26" fillId="4" borderId="31" xfId="10" applyFont="1" applyFill="1" applyBorder="1" applyAlignment="1">
      <alignment horizontal="center" vertical="center" wrapText="1"/>
    </xf>
    <xf numFmtId="9" fontId="26" fillId="4" borderId="33" xfId="10" applyFont="1" applyFill="1" applyBorder="1" applyAlignment="1">
      <alignment horizontal="center" vertical="center" wrapText="1"/>
    </xf>
    <xf numFmtId="9" fontId="26" fillId="4" borderId="32" xfId="10" applyFont="1" applyFill="1" applyBorder="1" applyAlignment="1">
      <alignment horizontal="center" vertical="center" wrapText="1"/>
    </xf>
    <xf numFmtId="9" fontId="26" fillId="5" borderId="17" xfId="10" applyFont="1" applyFill="1" applyBorder="1" applyAlignment="1">
      <alignment horizontal="center" vertical="center" wrapText="1"/>
    </xf>
    <xf numFmtId="9" fontId="26" fillId="5" borderId="18" xfId="10" applyFont="1" applyFill="1" applyBorder="1" applyAlignment="1">
      <alignment horizontal="center" vertical="center" wrapText="1"/>
    </xf>
    <xf numFmtId="9" fontId="26" fillId="5" borderId="14" xfId="10" applyFont="1" applyFill="1" applyBorder="1" applyAlignment="1">
      <alignment horizontal="center" vertical="center" wrapText="1"/>
    </xf>
    <xf numFmtId="1" fontId="5" fillId="0" borderId="28" xfId="10" applyNumberFormat="1" applyFont="1" applyFill="1" applyBorder="1" applyAlignment="1">
      <alignment horizontal="center" vertical="center" wrapText="1"/>
    </xf>
    <xf numFmtId="1" fontId="5" fillId="0" borderId="4" xfId="10" applyNumberFormat="1" applyFont="1" applyFill="1" applyBorder="1" applyAlignment="1">
      <alignment horizontal="center" vertical="center" wrapText="1"/>
    </xf>
    <xf numFmtId="1" fontId="5" fillId="0" borderId="42" xfId="10" applyNumberFormat="1" applyFont="1" applyFill="1" applyBorder="1" applyAlignment="1">
      <alignment horizontal="center" vertical="center" wrapText="1"/>
    </xf>
    <xf numFmtId="1" fontId="26" fillId="0" borderId="17" xfId="0" applyNumberFormat="1" applyFont="1" applyBorder="1" applyAlignment="1">
      <alignment horizontal="center" vertical="center" wrapText="1"/>
    </xf>
    <xf numFmtId="1" fontId="26" fillId="0" borderId="3" xfId="0" applyNumberFormat="1" applyFont="1" applyBorder="1" applyAlignment="1">
      <alignment horizontal="center" vertical="center" wrapText="1"/>
    </xf>
    <xf numFmtId="1" fontId="26" fillId="0" borderId="6" xfId="0" applyNumberFormat="1" applyFont="1" applyBorder="1" applyAlignment="1">
      <alignment horizontal="center" vertical="center" wrapText="1"/>
    </xf>
    <xf numFmtId="9" fontId="5" fillId="0" borderId="37" xfId="10" applyFont="1" applyFill="1" applyBorder="1" applyAlignment="1">
      <alignment horizontal="center" vertical="center" wrapText="1"/>
    </xf>
    <xf numFmtId="9" fontId="5" fillId="0" borderId="26" xfId="10" applyFont="1" applyFill="1" applyBorder="1" applyAlignment="1">
      <alignment horizontal="center" vertical="center" wrapText="1"/>
    </xf>
    <xf numFmtId="9" fontId="5" fillId="0" borderId="43" xfId="10" applyFont="1" applyFill="1" applyBorder="1" applyAlignment="1">
      <alignment horizontal="center" vertical="center" wrapText="1"/>
    </xf>
    <xf numFmtId="1" fontId="5" fillId="0" borderId="17" xfId="10" applyNumberFormat="1" applyFont="1" applyFill="1" applyBorder="1" applyAlignment="1">
      <alignment horizontal="center" vertical="center" wrapText="1"/>
    </xf>
    <xf numFmtId="1" fontId="5" fillId="0" borderId="3" xfId="10" applyNumberFormat="1" applyFont="1" applyFill="1" applyBorder="1" applyAlignment="1">
      <alignment horizontal="center" vertical="center" wrapText="1"/>
    </xf>
    <xf numFmtId="1" fontId="5" fillId="0" borderId="6" xfId="10" applyNumberFormat="1" applyFont="1" applyFill="1" applyBorder="1" applyAlignment="1">
      <alignment horizontal="center" vertical="center" wrapText="1"/>
    </xf>
    <xf numFmtId="165" fontId="26" fillId="0" borderId="37" xfId="10" applyNumberFormat="1" applyFont="1" applyFill="1" applyBorder="1" applyAlignment="1">
      <alignment horizontal="center" vertical="center" wrapText="1"/>
    </xf>
    <xf numFmtId="165" fontId="26" fillId="0" borderId="43" xfId="10" applyNumberFormat="1" applyFont="1" applyFill="1" applyBorder="1" applyAlignment="1">
      <alignment horizontal="center" vertical="center" wrapText="1"/>
    </xf>
    <xf numFmtId="9" fontId="5" fillId="0" borderId="18" xfId="10" applyFont="1" applyFill="1" applyBorder="1" applyAlignment="1">
      <alignment horizontal="center" vertical="center" wrapText="1"/>
    </xf>
    <xf numFmtId="9" fontId="5" fillId="0" borderId="10" xfId="10" applyFont="1" applyFill="1" applyBorder="1" applyAlignment="1">
      <alignment horizontal="center" vertical="center" wrapText="1"/>
    </xf>
    <xf numFmtId="9" fontId="5" fillId="0" borderId="14" xfId="10" applyFont="1" applyFill="1" applyBorder="1" applyAlignment="1">
      <alignment horizontal="center" vertical="center" wrapText="1"/>
    </xf>
    <xf numFmtId="1" fontId="27" fillId="0" borderId="2" xfId="1" applyNumberFormat="1" applyFont="1" applyFill="1" applyBorder="1" applyAlignment="1">
      <alignment horizontal="center" vertical="center" wrapText="1"/>
    </xf>
    <xf numFmtId="9" fontId="5" fillId="0" borderId="34" xfId="0" applyNumberFormat="1" applyFont="1" applyBorder="1" applyAlignment="1">
      <alignment horizontal="center" vertical="center" wrapText="1"/>
    </xf>
    <xf numFmtId="9" fontId="5" fillId="0" borderId="52" xfId="0" applyNumberFormat="1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left" vertical="center" wrapText="1"/>
    </xf>
    <xf numFmtId="1" fontId="5" fillId="0" borderId="15" xfId="0" applyNumberFormat="1" applyFont="1" applyBorder="1" applyAlignment="1">
      <alignment horizontal="left" vertical="center" wrapText="1"/>
    </xf>
    <xf numFmtId="0" fontId="26" fillId="4" borderId="4" xfId="0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9" fontId="26" fillId="0" borderId="34" xfId="10" applyFont="1" applyBorder="1" applyAlignment="1">
      <alignment horizontal="center" vertical="center" wrapText="1"/>
    </xf>
    <xf numFmtId="9" fontId="26" fillId="0" borderId="52" xfId="10" applyFont="1" applyBorder="1" applyAlignment="1">
      <alignment horizontal="center" vertical="center" wrapText="1"/>
    </xf>
    <xf numFmtId="1" fontId="5" fillId="0" borderId="32" xfId="0" applyNumberFormat="1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1" fontId="5" fillId="0" borderId="17" xfId="0" applyNumberFormat="1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/>
    </xf>
    <xf numFmtId="0" fontId="26" fillId="0" borderId="42" xfId="0" applyFont="1" applyBorder="1" applyAlignment="1">
      <alignment horizontal="center" vertical="center"/>
    </xf>
    <xf numFmtId="1" fontId="26" fillId="0" borderId="22" xfId="10" applyNumberFormat="1" applyFont="1" applyFill="1" applyBorder="1" applyAlignment="1">
      <alignment horizontal="center" vertical="center" wrapText="1"/>
    </xf>
    <xf numFmtId="1" fontId="26" fillId="0" borderId="27" xfId="10" applyNumberFormat="1" applyFont="1" applyFill="1" applyBorder="1" applyAlignment="1">
      <alignment horizontal="center" vertical="center" wrapText="1"/>
    </xf>
    <xf numFmtId="0" fontId="30" fillId="0" borderId="23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6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166" fontId="26" fillId="0" borderId="7" xfId="0" applyNumberFormat="1" applyFont="1" applyBorder="1" applyAlignment="1">
      <alignment horizontal="center" vertical="center" wrapText="1"/>
    </xf>
    <xf numFmtId="166" fontId="26" fillId="0" borderId="15" xfId="0" applyNumberFormat="1" applyFont="1" applyBorder="1" applyAlignment="1">
      <alignment horizontal="center" vertical="center" wrapText="1"/>
    </xf>
    <xf numFmtId="1" fontId="3" fillId="4" borderId="67" xfId="0" applyNumberFormat="1" applyFont="1" applyFill="1" applyBorder="1" applyAlignment="1">
      <alignment horizontal="center" vertical="center" wrapText="1"/>
    </xf>
    <xf numFmtId="1" fontId="3" fillId="4" borderId="72" xfId="0" applyNumberFormat="1" applyFont="1" applyFill="1" applyBorder="1" applyAlignment="1">
      <alignment horizontal="center" vertical="center" wrapText="1"/>
    </xf>
    <xf numFmtId="1" fontId="3" fillId="4" borderId="68" xfId="0" applyNumberFormat="1" applyFont="1" applyFill="1" applyBorder="1" applyAlignment="1">
      <alignment horizontal="center" vertical="center" wrapText="1"/>
    </xf>
    <xf numFmtId="1" fontId="3" fillId="4" borderId="46" xfId="0" applyNumberFormat="1" applyFont="1" applyFill="1" applyBorder="1" applyAlignment="1">
      <alignment horizontal="center" vertical="center" wrapText="1"/>
    </xf>
    <xf numFmtId="165" fontId="3" fillId="4" borderId="22" xfId="10" applyNumberFormat="1" applyFont="1" applyFill="1" applyBorder="1" applyAlignment="1">
      <alignment horizontal="center" vertical="center" wrapText="1"/>
    </xf>
    <xf numFmtId="165" fontId="3" fillId="4" borderId="15" xfId="10" applyNumberFormat="1" applyFont="1" applyFill="1" applyBorder="1" applyAlignment="1">
      <alignment horizontal="center" vertical="center" wrapText="1"/>
    </xf>
    <xf numFmtId="165" fontId="3" fillId="4" borderId="5" xfId="10" applyNumberFormat="1" applyFont="1" applyFill="1" applyBorder="1" applyAlignment="1">
      <alignment horizontal="center" vertical="center" wrapText="1"/>
    </xf>
    <xf numFmtId="165" fontId="3" fillId="4" borderId="27" xfId="10" applyNumberFormat="1" applyFont="1" applyFill="1" applyBorder="1" applyAlignment="1">
      <alignment horizontal="center" vertical="center" wrapText="1"/>
    </xf>
    <xf numFmtId="9" fontId="26" fillId="4" borderId="38" xfId="10" applyFont="1" applyFill="1" applyBorder="1" applyAlignment="1">
      <alignment horizontal="center" vertical="center" wrapText="1"/>
    </xf>
    <xf numFmtId="166" fontId="29" fillId="0" borderId="7" xfId="0" applyNumberFormat="1" applyFont="1" applyBorder="1" applyAlignment="1">
      <alignment horizontal="center" vertical="center" wrapText="1"/>
    </xf>
    <xf numFmtId="166" fontId="29" fillId="0" borderId="8" xfId="0" applyNumberFormat="1" applyFont="1" applyBorder="1" applyAlignment="1">
      <alignment horizontal="center" vertical="center" wrapText="1"/>
    </xf>
    <xf numFmtId="166" fontId="29" fillId="0" borderId="15" xfId="0" applyNumberFormat="1" applyFont="1" applyBorder="1" applyAlignment="1">
      <alignment horizontal="center" vertical="center" wrapText="1"/>
    </xf>
    <xf numFmtId="9" fontId="5" fillId="4" borderId="5" xfId="10" applyFont="1" applyFill="1" applyBorder="1" applyAlignment="1">
      <alignment horizontal="center" vertical="center" wrapText="1"/>
    </xf>
    <xf numFmtId="9" fontId="26" fillId="0" borderId="9" xfId="10" applyFont="1" applyBorder="1" applyAlignment="1">
      <alignment horizontal="center" vertical="center" wrapText="1"/>
    </xf>
    <xf numFmtId="1" fontId="29" fillId="0" borderId="22" xfId="0" applyNumberFormat="1" applyFont="1" applyBorder="1" applyAlignment="1">
      <alignment horizontal="center" vertical="center" wrapText="1"/>
    </xf>
    <xf numFmtId="1" fontId="29" fillId="0" borderId="27" xfId="0" applyNumberFormat="1" applyFont="1" applyBorder="1" applyAlignment="1">
      <alignment horizontal="center" vertical="center" wrapText="1"/>
    </xf>
    <xf numFmtId="9" fontId="26" fillId="0" borderId="56" xfId="10" applyFont="1" applyFill="1" applyBorder="1" applyAlignment="1">
      <alignment horizontal="center" vertical="center" wrapText="1"/>
    </xf>
    <xf numFmtId="1" fontId="29" fillId="4" borderId="16" xfId="0" applyNumberFormat="1" applyFont="1" applyFill="1" applyBorder="1" applyAlignment="1">
      <alignment horizontal="center" vertical="center" wrapText="1"/>
    </xf>
    <xf numFmtId="1" fontId="29" fillId="4" borderId="13" xfId="0" applyNumberFormat="1" applyFont="1" applyFill="1" applyBorder="1" applyAlignment="1">
      <alignment horizontal="center" vertical="center" wrapText="1"/>
    </xf>
    <xf numFmtId="1" fontId="26" fillId="4" borderId="32" xfId="10" applyNumberFormat="1" applyFont="1" applyFill="1" applyBorder="1" applyAlignment="1">
      <alignment horizontal="center" vertical="center" wrapText="1"/>
    </xf>
    <xf numFmtId="1" fontId="26" fillId="4" borderId="13" xfId="10" applyNumberFormat="1" applyFont="1" applyFill="1" applyBorder="1" applyAlignment="1">
      <alignment horizontal="center" vertical="center" wrapText="1"/>
    </xf>
    <xf numFmtId="9" fontId="26" fillId="4" borderId="11" xfId="10" applyFont="1" applyFill="1" applyBorder="1" applyAlignment="1">
      <alignment horizontal="center" vertical="center" wrapText="1"/>
    </xf>
    <xf numFmtId="9" fontId="26" fillId="4" borderId="14" xfId="10" applyFont="1" applyFill="1" applyBorder="1" applyAlignment="1">
      <alignment horizontal="center" vertical="center" wrapText="1"/>
    </xf>
    <xf numFmtId="9" fontId="26" fillId="4" borderId="18" xfId="10" applyFont="1" applyFill="1" applyBorder="1" applyAlignment="1">
      <alignment horizontal="center" vertical="center" wrapText="1"/>
    </xf>
    <xf numFmtId="1" fontId="5" fillId="0" borderId="22" xfId="10" applyNumberFormat="1" applyFont="1" applyFill="1" applyBorder="1" applyAlignment="1">
      <alignment horizontal="center" vertical="center" wrapText="1"/>
    </xf>
    <xf numFmtId="1" fontId="5" fillId="0" borderId="5" xfId="10" applyNumberFormat="1" applyFont="1" applyFill="1" applyBorder="1" applyAlignment="1">
      <alignment horizontal="center" vertical="center" wrapText="1"/>
    </xf>
    <xf numFmtId="1" fontId="5" fillId="0" borderId="27" xfId="10" applyNumberFormat="1" applyFont="1" applyFill="1" applyBorder="1" applyAlignment="1">
      <alignment horizontal="center" vertical="center" wrapText="1"/>
    </xf>
    <xf numFmtId="1" fontId="5" fillId="4" borderId="32" xfId="0" applyNumberFormat="1" applyFont="1" applyFill="1" applyBorder="1" applyAlignment="1">
      <alignment horizontal="center" vertical="center" wrapText="1"/>
    </xf>
    <xf numFmtId="1" fontId="5" fillId="4" borderId="13" xfId="0" applyNumberFormat="1" applyFont="1" applyFill="1" applyBorder="1" applyAlignment="1">
      <alignment horizontal="center" vertical="center" wrapText="1"/>
    </xf>
    <xf numFmtId="9" fontId="5" fillId="4" borderId="56" xfId="10" applyFont="1" applyFill="1" applyBorder="1" applyAlignment="1">
      <alignment horizontal="center" vertical="center" wrapText="1"/>
    </xf>
    <xf numFmtId="9" fontId="5" fillId="4" borderId="52" xfId="10" applyFont="1" applyFill="1" applyBorder="1" applyAlignment="1">
      <alignment horizontal="center" vertical="center" wrapText="1"/>
    </xf>
    <xf numFmtId="1" fontId="26" fillId="4" borderId="16" xfId="10" applyNumberFormat="1" applyFont="1" applyFill="1" applyBorder="1" applyAlignment="1">
      <alignment horizontal="center" vertical="center" wrapText="1"/>
    </xf>
    <xf numFmtId="9" fontId="26" fillId="4" borderId="34" xfId="10" applyFont="1" applyFill="1" applyBorder="1" applyAlignment="1">
      <alignment horizontal="center" vertical="center" wrapText="1"/>
    </xf>
    <xf numFmtId="9" fontId="26" fillId="4" borderId="52" xfId="10" applyFont="1" applyFill="1" applyBorder="1" applyAlignment="1">
      <alignment horizontal="center" vertical="center" wrapText="1"/>
    </xf>
    <xf numFmtId="9" fontId="5" fillId="4" borderId="18" xfId="10" applyFont="1" applyFill="1" applyBorder="1" applyAlignment="1">
      <alignment horizontal="center" vertical="center" wrapText="1"/>
    </xf>
    <xf numFmtId="9" fontId="5" fillId="4" borderId="10" xfId="10" applyFont="1" applyFill="1" applyBorder="1" applyAlignment="1">
      <alignment horizontal="center" vertical="center" wrapText="1"/>
    </xf>
    <xf numFmtId="9" fontId="5" fillId="4" borderId="14" xfId="10" applyFont="1" applyFill="1" applyBorder="1" applyAlignment="1">
      <alignment horizontal="center" vertical="center" wrapText="1"/>
    </xf>
    <xf numFmtId="9" fontId="5" fillId="0" borderId="56" xfId="10" applyFont="1" applyFill="1" applyBorder="1" applyAlignment="1">
      <alignment horizontal="center" vertical="center" wrapText="1"/>
    </xf>
    <xf numFmtId="9" fontId="5" fillId="0" borderId="11" xfId="10" applyFont="1" applyFill="1" applyBorder="1" applyAlignment="1">
      <alignment horizontal="center" vertical="center" wrapText="1"/>
    </xf>
    <xf numFmtId="1" fontId="5" fillId="0" borderId="15" xfId="0" applyNumberFormat="1" applyFont="1" applyBorder="1" applyAlignment="1">
      <alignment horizontal="center" vertical="center" wrapText="1"/>
    </xf>
    <xf numFmtId="1" fontId="5" fillId="0" borderId="27" xfId="0" applyNumberFormat="1" applyFont="1" applyBorder="1" applyAlignment="1">
      <alignment horizontal="center" vertical="center" wrapText="1"/>
    </xf>
    <xf numFmtId="1" fontId="5" fillId="5" borderId="1" xfId="0" applyNumberFormat="1" applyFont="1" applyFill="1" applyBorder="1" applyAlignment="1">
      <alignment horizontal="center" vertical="center" wrapText="1"/>
    </xf>
    <xf numFmtId="1" fontId="5" fillId="5" borderId="2" xfId="0" applyNumberFormat="1" applyFont="1" applyFill="1" applyBorder="1" applyAlignment="1">
      <alignment horizontal="center" vertical="center" wrapText="1"/>
    </xf>
    <xf numFmtId="9" fontId="5" fillId="5" borderId="1" xfId="10" applyFont="1" applyFill="1" applyBorder="1" applyAlignment="1">
      <alignment horizontal="center" vertical="center" wrapText="1"/>
    </xf>
    <xf numFmtId="9" fontId="5" fillId="5" borderId="2" xfId="10" applyFont="1" applyFill="1" applyBorder="1" applyAlignment="1">
      <alignment horizontal="center" vertical="center" wrapText="1"/>
    </xf>
    <xf numFmtId="1" fontId="5" fillId="4" borderId="2" xfId="0" applyNumberFormat="1" applyFont="1" applyFill="1" applyBorder="1" applyAlignment="1">
      <alignment horizontal="center" vertical="center" wrapText="1"/>
    </xf>
    <xf numFmtId="165" fontId="29" fillId="4" borderId="36" xfId="10" applyNumberFormat="1" applyFont="1" applyFill="1" applyBorder="1" applyAlignment="1">
      <alignment horizontal="center" vertical="center" wrapText="1"/>
    </xf>
    <xf numFmtId="165" fontId="29" fillId="4" borderId="69" xfId="10" applyNumberFormat="1" applyFont="1" applyFill="1" applyBorder="1" applyAlignment="1">
      <alignment horizontal="center" vertical="center" wrapText="1"/>
    </xf>
    <xf numFmtId="9" fontId="29" fillId="4" borderId="35" xfId="10" applyFont="1" applyFill="1" applyBorder="1" applyAlignment="1">
      <alignment horizontal="center" vertical="center" wrapText="1"/>
    </xf>
    <xf numFmtId="9" fontId="29" fillId="4" borderId="44" xfId="10" applyFont="1" applyFill="1" applyBorder="1" applyAlignment="1">
      <alignment horizontal="center" vertical="center" wrapText="1"/>
    </xf>
    <xf numFmtId="1" fontId="29" fillId="5" borderId="16" xfId="0" applyNumberFormat="1" applyFont="1" applyFill="1" applyBorder="1" applyAlignment="1">
      <alignment horizontal="center" vertical="center" wrapText="1"/>
    </xf>
    <xf numFmtId="1" fontId="29" fillId="5" borderId="13" xfId="0" applyNumberFormat="1" applyFont="1" applyFill="1" applyBorder="1" applyAlignment="1">
      <alignment horizontal="center" vertical="center" wrapText="1"/>
    </xf>
    <xf numFmtId="1" fontId="26" fillId="5" borderId="32" xfId="10" applyNumberFormat="1" applyFont="1" applyFill="1" applyBorder="1" applyAlignment="1">
      <alignment horizontal="center" vertical="center" wrapText="1"/>
    </xf>
    <xf numFmtId="1" fontId="26" fillId="5" borderId="13" xfId="10" applyNumberFormat="1" applyFont="1" applyFill="1" applyBorder="1" applyAlignment="1">
      <alignment horizontal="center" vertical="center" wrapText="1"/>
    </xf>
    <xf numFmtId="9" fontId="26" fillId="5" borderId="11" xfId="10" applyFont="1" applyFill="1" applyBorder="1" applyAlignment="1">
      <alignment horizontal="center" vertical="center" wrapText="1"/>
    </xf>
    <xf numFmtId="1" fontId="26" fillId="5" borderId="16" xfId="10" applyNumberFormat="1" applyFont="1" applyFill="1" applyBorder="1" applyAlignment="1">
      <alignment horizontal="center" vertical="center" wrapText="1"/>
    </xf>
    <xf numFmtId="9" fontId="5" fillId="5" borderId="18" xfId="10" applyFont="1" applyFill="1" applyBorder="1" applyAlignment="1">
      <alignment horizontal="center" vertical="center" wrapText="1"/>
    </xf>
    <xf numFmtId="9" fontId="5" fillId="5" borderId="10" xfId="10" applyFont="1" applyFill="1" applyBorder="1" applyAlignment="1">
      <alignment horizontal="center" vertical="center" wrapText="1"/>
    </xf>
    <xf numFmtId="9" fontId="5" fillId="5" borderId="14" xfId="10" applyFont="1" applyFill="1" applyBorder="1" applyAlignment="1">
      <alignment horizontal="center" vertical="center" wrapText="1"/>
    </xf>
    <xf numFmtId="165" fontId="5" fillId="4" borderId="10" xfId="10" applyNumberFormat="1" applyFont="1" applyFill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3" fillId="5" borderId="31" xfId="0" applyFont="1" applyFill="1" applyBorder="1" applyAlignment="1">
      <alignment horizontal="center" vertical="center" textRotation="90" wrapText="1"/>
    </xf>
    <xf numFmtId="0" fontId="3" fillId="5" borderId="33" xfId="0" applyFont="1" applyFill="1" applyBorder="1" applyAlignment="1">
      <alignment horizontal="center" vertical="center" textRotation="90" wrapText="1"/>
    </xf>
    <xf numFmtId="1" fontId="5" fillId="5" borderId="32" xfId="0" applyNumberFormat="1" applyFont="1" applyFill="1" applyBorder="1" applyAlignment="1">
      <alignment horizontal="center" vertical="center" wrapText="1"/>
    </xf>
    <xf numFmtId="1" fontId="5" fillId="5" borderId="31" xfId="0" applyNumberFormat="1" applyFont="1" applyFill="1" applyBorder="1" applyAlignment="1">
      <alignment horizontal="center" vertical="center" wrapText="1"/>
    </xf>
    <xf numFmtId="9" fontId="5" fillId="5" borderId="11" xfId="10" applyFont="1" applyFill="1" applyBorder="1" applyAlignment="1">
      <alignment horizontal="center" vertical="center" wrapText="1"/>
    </xf>
    <xf numFmtId="9" fontId="5" fillId="5" borderId="29" xfId="10" applyFont="1" applyFill="1" applyBorder="1" applyAlignment="1">
      <alignment horizontal="center" vertical="center" wrapText="1"/>
    </xf>
    <xf numFmtId="1" fontId="5" fillId="5" borderId="16" xfId="10" applyNumberFormat="1" applyFont="1" applyFill="1" applyBorder="1" applyAlignment="1">
      <alignment horizontal="center" vertical="center" wrapText="1"/>
    </xf>
    <xf numFmtId="1" fontId="5" fillId="5" borderId="12" xfId="10" applyNumberFormat="1" applyFont="1" applyFill="1" applyBorder="1" applyAlignment="1">
      <alignment horizontal="center" vertical="center" wrapText="1"/>
    </xf>
    <xf numFmtId="1" fontId="5" fillId="5" borderId="13" xfId="10" applyNumberFormat="1" applyFont="1" applyFill="1" applyBorder="1" applyAlignment="1">
      <alignment horizontal="center" vertical="center" wrapText="1"/>
    </xf>
    <xf numFmtId="165" fontId="26" fillId="4" borderId="36" xfId="10" applyNumberFormat="1" applyFont="1" applyFill="1" applyBorder="1" applyAlignment="1">
      <alignment horizontal="center" vertical="center" wrapText="1"/>
    </xf>
    <xf numFmtId="0" fontId="26" fillId="0" borderId="36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9" fontId="26" fillId="4" borderId="35" xfId="10" applyFont="1" applyFill="1" applyBorder="1" applyAlignment="1">
      <alignment horizontal="center" vertical="center" wrapText="1"/>
    </xf>
    <xf numFmtId="9" fontId="26" fillId="4" borderId="44" xfId="10" applyFont="1" applyFill="1" applyBorder="1" applyAlignment="1">
      <alignment horizontal="center" vertical="center" wrapText="1"/>
    </xf>
    <xf numFmtId="165" fontId="26" fillId="4" borderId="69" xfId="10" applyNumberFormat="1" applyFont="1" applyFill="1" applyBorder="1" applyAlignment="1">
      <alignment horizontal="center" vertical="center" wrapText="1"/>
    </xf>
    <xf numFmtId="9" fontId="5" fillId="4" borderId="8" xfId="10" applyFont="1" applyFill="1" applyBorder="1" applyAlignment="1">
      <alignment horizontal="center" vertical="center" wrapText="1"/>
    </xf>
    <xf numFmtId="9" fontId="5" fillId="4" borderId="15" xfId="10" applyFont="1" applyFill="1" applyBorder="1" applyAlignment="1">
      <alignment horizontal="center" vertical="center" wrapText="1"/>
    </xf>
    <xf numFmtId="165" fontId="5" fillId="4" borderId="24" xfId="10" applyNumberFormat="1" applyFont="1" applyFill="1" applyBorder="1" applyAlignment="1">
      <alignment horizontal="center" vertical="center" wrapText="1"/>
    </xf>
    <xf numFmtId="165" fontId="5" fillId="4" borderId="11" xfId="10" applyNumberFormat="1" applyFont="1" applyFill="1" applyBorder="1" applyAlignment="1">
      <alignment horizontal="center" vertical="center" wrapText="1"/>
    </xf>
    <xf numFmtId="9" fontId="26" fillId="4" borderId="54" xfId="10" applyFont="1" applyFill="1" applyBorder="1" applyAlignment="1">
      <alignment horizontal="center" vertical="center" wrapText="1"/>
    </xf>
    <xf numFmtId="1" fontId="5" fillId="4" borderId="16" xfId="10" applyNumberFormat="1" applyFont="1" applyFill="1" applyBorder="1" applyAlignment="1">
      <alignment horizontal="center" vertical="center" wrapText="1"/>
    </xf>
    <xf numFmtId="1" fontId="5" fillId="4" borderId="12" xfId="10" applyNumberFormat="1" applyFont="1" applyFill="1" applyBorder="1" applyAlignment="1">
      <alignment horizontal="center" vertical="center" wrapText="1"/>
    </xf>
    <xf numFmtId="1" fontId="5" fillId="4" borderId="13" xfId="10" applyNumberFormat="1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textRotation="90" wrapText="1"/>
    </xf>
    <xf numFmtId="0" fontId="3" fillId="4" borderId="33" xfId="0" applyFont="1" applyFill="1" applyBorder="1" applyAlignment="1">
      <alignment horizontal="center" vertical="center" textRotation="90" wrapText="1"/>
    </xf>
    <xf numFmtId="1" fontId="5" fillId="4" borderId="31" xfId="0" applyNumberFormat="1" applyFont="1" applyFill="1" applyBorder="1" applyAlignment="1">
      <alignment horizontal="center" vertical="center" wrapText="1"/>
    </xf>
    <xf numFmtId="9" fontId="5" fillId="4" borderId="11" xfId="10" applyFont="1" applyFill="1" applyBorder="1" applyAlignment="1">
      <alignment horizontal="center" vertical="center" wrapText="1"/>
    </xf>
    <xf numFmtId="9" fontId="5" fillId="4" borderId="29" xfId="1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 vertical="center" textRotation="90" wrapText="1"/>
    </xf>
    <xf numFmtId="0" fontId="3" fillId="5" borderId="24" xfId="0" applyFont="1" applyFill="1" applyBorder="1" applyAlignment="1">
      <alignment horizontal="center" vertical="center" textRotation="90" wrapText="1"/>
    </xf>
    <xf numFmtId="9" fontId="5" fillId="4" borderId="35" xfId="10" applyFont="1" applyFill="1" applyBorder="1" applyAlignment="1">
      <alignment horizontal="center" vertical="center" wrapText="1"/>
    </xf>
    <xf numFmtId="9" fontId="5" fillId="4" borderId="33" xfId="10" applyFont="1" applyFill="1" applyBorder="1" applyAlignment="1">
      <alignment horizontal="center" vertical="center" wrapText="1"/>
    </xf>
    <xf numFmtId="9" fontId="5" fillId="4" borderId="44" xfId="10" applyFont="1" applyFill="1" applyBorder="1" applyAlignment="1">
      <alignment horizontal="center" vertical="center" wrapText="1"/>
    </xf>
    <xf numFmtId="10" fontId="5" fillId="4" borderId="36" xfId="10" applyNumberFormat="1" applyFont="1" applyFill="1" applyBorder="1" applyAlignment="1">
      <alignment horizontal="center" vertical="center" wrapText="1"/>
    </xf>
    <xf numFmtId="10" fontId="5" fillId="4" borderId="24" xfId="10" applyNumberFormat="1" applyFont="1" applyFill="1" applyBorder="1" applyAlignment="1">
      <alignment horizontal="center" vertical="center" wrapText="1"/>
    </xf>
    <xf numFmtId="10" fontId="5" fillId="4" borderId="69" xfId="10" applyNumberFormat="1" applyFont="1" applyFill="1" applyBorder="1" applyAlignment="1">
      <alignment horizontal="center" vertical="center" wrapText="1"/>
    </xf>
    <xf numFmtId="0" fontId="3" fillId="4" borderId="68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textRotation="90" wrapText="1"/>
    </xf>
    <xf numFmtId="0" fontId="3" fillId="4" borderId="24" xfId="0" applyFont="1" applyFill="1" applyBorder="1" applyAlignment="1">
      <alignment horizontal="center" vertical="center" textRotation="90" wrapText="1"/>
    </xf>
    <xf numFmtId="2" fontId="3" fillId="4" borderId="17" xfId="0" applyNumberFormat="1" applyFont="1" applyFill="1" applyBorder="1" applyAlignment="1">
      <alignment horizontal="center" vertical="center" wrapText="1"/>
    </xf>
    <xf numFmtId="2" fontId="3" fillId="4" borderId="3" xfId="0" applyNumberFormat="1" applyFont="1" applyFill="1" applyBorder="1" applyAlignment="1">
      <alignment horizontal="center" vertical="center" wrapText="1"/>
    </xf>
    <xf numFmtId="2" fontId="3" fillId="4" borderId="6" xfId="0" applyNumberFormat="1" applyFont="1" applyFill="1" applyBorder="1" applyAlignment="1">
      <alignment horizontal="center" vertical="center" wrapText="1"/>
    </xf>
    <xf numFmtId="2" fontId="3" fillId="4" borderId="18" xfId="0" applyNumberFormat="1" applyFont="1" applyFill="1" applyBorder="1" applyAlignment="1">
      <alignment horizontal="center" vertical="center" wrapText="1"/>
    </xf>
    <xf numFmtId="2" fontId="3" fillId="4" borderId="10" xfId="0" applyNumberFormat="1" applyFont="1" applyFill="1" applyBorder="1" applyAlignment="1">
      <alignment horizontal="center" vertical="center" wrapText="1"/>
    </xf>
    <xf numFmtId="2" fontId="3" fillId="4" borderId="14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0" fontId="30" fillId="0" borderId="16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165" fontId="26" fillId="0" borderId="2" xfId="10" applyNumberFormat="1" applyFont="1" applyFill="1" applyBorder="1" applyAlignment="1">
      <alignment horizontal="center" vertical="center" wrapText="1"/>
    </xf>
    <xf numFmtId="165" fontId="26" fillId="0" borderId="1" xfId="10" applyNumberFormat="1" applyFont="1" applyFill="1" applyBorder="1" applyAlignment="1">
      <alignment horizontal="center" vertical="center" wrapText="1"/>
    </xf>
    <xf numFmtId="1" fontId="26" fillId="2" borderId="3" xfId="0" applyNumberFormat="1" applyFont="1" applyFill="1" applyBorder="1" applyAlignment="1">
      <alignment horizontal="center" vertical="center"/>
    </xf>
    <xf numFmtId="166" fontId="26" fillId="0" borderId="17" xfId="10" applyNumberFormat="1" applyFont="1" applyFill="1" applyBorder="1" applyAlignment="1">
      <alignment horizontal="center" vertical="center"/>
    </xf>
    <xf numFmtId="166" fontId="26" fillId="0" borderId="3" xfId="10" applyNumberFormat="1" applyFont="1" applyFill="1" applyBorder="1" applyAlignment="1">
      <alignment horizontal="center" vertical="center"/>
    </xf>
    <xf numFmtId="0" fontId="3" fillId="0" borderId="44" xfId="0" applyFont="1" applyBorder="1" applyAlignment="1">
      <alignment horizontal="center" vertical="center" textRotation="90" wrapText="1"/>
    </xf>
    <xf numFmtId="0" fontId="3" fillId="0" borderId="42" xfId="0" applyFont="1" applyBorder="1" applyAlignment="1">
      <alignment horizontal="center" vertical="center" textRotation="90" wrapText="1"/>
    </xf>
    <xf numFmtId="0" fontId="3" fillId="0" borderId="69" xfId="0" applyFont="1" applyBorder="1" applyAlignment="1">
      <alignment horizontal="center" vertical="center" textRotation="90" wrapText="1"/>
    </xf>
    <xf numFmtId="9" fontId="26" fillId="2" borderId="17" xfId="0" applyNumberFormat="1" applyFont="1" applyFill="1" applyBorder="1" applyAlignment="1">
      <alignment horizontal="center" vertical="center"/>
    </xf>
    <xf numFmtId="9" fontId="26" fillId="2" borderId="3" xfId="0" applyNumberFormat="1" applyFont="1" applyFill="1" applyBorder="1" applyAlignment="1">
      <alignment horizontal="center" vertical="center"/>
    </xf>
    <xf numFmtId="9" fontId="26" fillId="5" borderId="10" xfId="10" applyFont="1" applyFill="1" applyBorder="1" applyAlignment="1">
      <alignment horizontal="center" vertical="center"/>
    </xf>
    <xf numFmtId="165" fontId="26" fillId="4" borderId="18" xfId="10" applyNumberFormat="1" applyFont="1" applyFill="1" applyBorder="1" applyAlignment="1">
      <alignment horizontal="center" vertical="center"/>
    </xf>
    <xf numFmtId="9" fontId="26" fillId="5" borderId="18" xfId="10" applyFont="1" applyFill="1" applyBorder="1" applyAlignment="1">
      <alignment horizontal="center" vertical="center"/>
    </xf>
    <xf numFmtId="9" fontId="5" fillId="0" borderId="3" xfId="10" applyFont="1" applyFill="1" applyBorder="1" applyAlignment="1">
      <alignment horizontal="center" vertical="center"/>
    </xf>
    <xf numFmtId="9" fontId="5" fillId="0" borderId="6" xfId="10" applyFont="1" applyFill="1" applyBorder="1" applyAlignment="1">
      <alignment horizontal="center" vertical="center"/>
    </xf>
    <xf numFmtId="9" fontId="5" fillId="0" borderId="10" xfId="10" applyFont="1" applyFill="1" applyBorder="1" applyAlignment="1">
      <alignment horizontal="center" vertical="center"/>
    </xf>
    <xf numFmtId="9" fontId="5" fillId="0" borderId="14" xfId="10" applyFont="1" applyFill="1" applyBorder="1" applyAlignment="1">
      <alignment horizontal="center" vertical="center"/>
    </xf>
    <xf numFmtId="9" fontId="5" fillId="4" borderId="12" xfId="10" applyFont="1" applyFill="1" applyBorder="1" applyAlignment="1">
      <alignment horizontal="center" vertical="center"/>
    </xf>
    <xf numFmtId="9" fontId="5" fillId="4" borderId="13" xfId="10" applyFont="1" applyFill="1" applyBorder="1" applyAlignment="1">
      <alignment horizontal="center" vertical="center"/>
    </xf>
    <xf numFmtId="165" fontId="5" fillId="4" borderId="10" xfId="10" applyNumberFormat="1" applyFont="1" applyFill="1" applyBorder="1" applyAlignment="1">
      <alignment horizontal="center" vertical="center"/>
    </xf>
    <xf numFmtId="165" fontId="5" fillId="4" borderId="14" xfId="10" applyNumberFormat="1" applyFont="1" applyFill="1" applyBorder="1" applyAlignment="1">
      <alignment horizontal="center" vertical="center"/>
    </xf>
    <xf numFmtId="164" fontId="26" fillId="2" borderId="3" xfId="5" applyFont="1" applyFill="1" applyBorder="1" applyAlignment="1">
      <alignment horizontal="center" vertical="center" wrapText="1"/>
    </xf>
    <xf numFmtId="1" fontId="26" fillId="2" borderId="17" xfId="0" applyNumberFormat="1" applyFont="1" applyFill="1" applyBorder="1" applyAlignment="1">
      <alignment horizontal="center" vertical="center"/>
    </xf>
    <xf numFmtId="9" fontId="26" fillId="5" borderId="29" xfId="10" applyFont="1" applyFill="1" applyBorder="1" applyAlignment="1">
      <alignment horizontal="center" vertical="center"/>
    </xf>
    <xf numFmtId="9" fontId="26" fillId="5" borderId="24" xfId="10" applyFont="1" applyFill="1" applyBorder="1" applyAlignment="1">
      <alignment horizontal="center" vertical="center"/>
    </xf>
    <xf numFmtId="9" fontId="26" fillId="5" borderId="11" xfId="10" applyFont="1" applyFill="1" applyBorder="1" applyAlignment="1">
      <alignment horizontal="center" vertical="center"/>
    </xf>
    <xf numFmtId="1" fontId="5" fillId="2" borderId="3" xfId="0" applyNumberFormat="1" applyFont="1" applyFill="1" applyBorder="1" applyAlignment="1">
      <alignment horizontal="center" vertical="center"/>
    </xf>
    <xf numFmtId="1" fontId="5" fillId="2" borderId="6" xfId="0" applyNumberFormat="1" applyFont="1" applyFill="1" applyBorder="1" applyAlignment="1">
      <alignment horizontal="center" vertical="center"/>
    </xf>
    <xf numFmtId="9" fontId="5" fillId="5" borderId="10" xfId="10" applyFont="1" applyFill="1" applyBorder="1" applyAlignment="1">
      <alignment horizontal="center" vertical="center"/>
    </xf>
    <xf numFmtId="9" fontId="5" fillId="5" borderId="14" xfId="10" applyFont="1" applyFill="1" applyBorder="1" applyAlignment="1">
      <alignment horizontal="center" vertical="center"/>
    </xf>
    <xf numFmtId="9" fontId="26" fillId="5" borderId="2" xfId="10" applyFont="1" applyFill="1" applyBorder="1" applyAlignment="1">
      <alignment horizontal="center" vertical="center"/>
    </xf>
    <xf numFmtId="9" fontId="26" fillId="5" borderId="4" xfId="10" applyFont="1" applyFill="1" applyBorder="1" applyAlignment="1">
      <alignment horizontal="center" vertical="center"/>
    </xf>
    <xf numFmtId="9" fontId="26" fillId="5" borderId="1" xfId="10" applyFont="1" applyFill="1" applyBorder="1" applyAlignment="1">
      <alignment horizontal="center" vertical="center"/>
    </xf>
    <xf numFmtId="164" fontId="26" fillId="2" borderId="3" xfId="5" applyFont="1" applyFill="1" applyBorder="1" applyAlignment="1">
      <alignment horizontal="center" vertical="center"/>
    </xf>
    <xf numFmtId="1" fontId="26" fillId="2" borderId="12" xfId="0" applyNumberFormat="1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 textRotation="90" wrapText="1"/>
    </xf>
    <xf numFmtId="0" fontId="3" fillId="0" borderId="26" xfId="0" applyFont="1" applyBorder="1" applyAlignment="1">
      <alignment horizontal="center" vertical="center" textRotation="90" wrapText="1"/>
    </xf>
    <xf numFmtId="0" fontId="3" fillId="0" borderId="43" xfId="0" applyFont="1" applyBorder="1" applyAlignment="1">
      <alignment horizontal="center" vertical="center" textRotation="90" wrapText="1"/>
    </xf>
    <xf numFmtId="0" fontId="3" fillId="0" borderId="54" xfId="0" applyFont="1" applyBorder="1" applyAlignment="1">
      <alignment horizontal="center" vertical="center" textRotation="90" wrapText="1"/>
    </xf>
    <xf numFmtId="9" fontId="26" fillId="2" borderId="22" xfId="0" applyNumberFormat="1" applyFont="1" applyFill="1" applyBorder="1" applyAlignment="1">
      <alignment horizontal="center" vertical="center"/>
    </xf>
    <xf numFmtId="9" fontId="26" fillId="2" borderId="5" xfId="0" applyNumberFormat="1" applyFont="1" applyFill="1" applyBorder="1" applyAlignment="1">
      <alignment horizontal="center" vertical="center"/>
    </xf>
    <xf numFmtId="9" fontId="26" fillId="2" borderId="16" xfId="0" applyNumberFormat="1" applyFont="1" applyFill="1" applyBorder="1" applyAlignment="1">
      <alignment horizontal="center" vertical="center"/>
    </xf>
    <xf numFmtId="9" fontId="26" fillId="2" borderId="12" xfId="0" applyNumberFormat="1" applyFont="1" applyFill="1" applyBorder="1" applyAlignment="1">
      <alignment horizontal="center" vertical="center"/>
    </xf>
    <xf numFmtId="1" fontId="26" fillId="0" borderId="17" xfId="10" applyNumberFormat="1" applyFont="1" applyFill="1" applyBorder="1" applyAlignment="1">
      <alignment horizontal="center" vertical="center"/>
    </xf>
    <xf numFmtId="1" fontId="26" fillId="0" borderId="3" xfId="10" applyNumberFormat="1" applyFont="1" applyFill="1" applyBorder="1" applyAlignment="1">
      <alignment horizontal="center" vertical="center"/>
    </xf>
    <xf numFmtId="9" fontId="26" fillId="5" borderId="9" xfId="10" applyFont="1" applyFill="1" applyBorder="1" applyAlignment="1">
      <alignment horizontal="center" vertical="center"/>
    </xf>
    <xf numFmtId="164" fontId="26" fillId="2" borderId="12" xfId="5" applyFont="1" applyFill="1" applyBorder="1" applyAlignment="1">
      <alignment horizontal="center" vertical="center" wrapText="1"/>
    </xf>
    <xf numFmtId="9" fontId="5" fillId="0" borderId="9" xfId="10" applyFont="1" applyFill="1" applyBorder="1" applyAlignment="1">
      <alignment horizontal="center" vertical="center"/>
    </xf>
    <xf numFmtId="9" fontId="5" fillId="0" borderId="52" xfId="10" applyFont="1" applyFill="1" applyBorder="1" applyAlignment="1">
      <alignment horizontal="center" vertical="center"/>
    </xf>
    <xf numFmtId="1" fontId="5" fillId="2" borderId="12" xfId="0" applyNumberFormat="1" applyFont="1" applyFill="1" applyBorder="1" applyAlignment="1">
      <alignment horizontal="center" vertical="center"/>
    </xf>
    <xf numFmtId="1" fontId="5" fillId="2" borderId="13" xfId="0" applyNumberFormat="1" applyFont="1" applyFill="1" applyBorder="1" applyAlignment="1">
      <alignment horizontal="center" vertical="center"/>
    </xf>
    <xf numFmtId="9" fontId="26" fillId="0" borderId="9" xfId="10" applyFont="1" applyFill="1" applyBorder="1" applyAlignment="1">
      <alignment horizontal="center" vertical="center"/>
    </xf>
    <xf numFmtId="10" fontId="26" fillId="0" borderId="3" xfId="10" applyNumberFormat="1" applyFont="1" applyFill="1" applyBorder="1" applyAlignment="1">
      <alignment horizontal="center" vertical="center"/>
    </xf>
    <xf numFmtId="0" fontId="26" fillId="0" borderId="9" xfId="10" applyNumberFormat="1" applyFont="1" applyFill="1" applyBorder="1" applyAlignment="1">
      <alignment horizontal="center" vertical="center"/>
    </xf>
    <xf numFmtId="165" fontId="26" fillId="0" borderId="3" xfId="10" applyNumberFormat="1" applyFont="1" applyFill="1" applyBorder="1" applyAlignment="1">
      <alignment horizontal="center" vertical="center"/>
    </xf>
    <xf numFmtId="9" fontId="26" fillId="0" borderId="34" xfId="10" applyFont="1" applyFill="1" applyBorder="1" applyAlignment="1">
      <alignment horizontal="center" vertical="center"/>
    </xf>
    <xf numFmtId="9" fontId="26" fillId="0" borderId="25" xfId="0" applyNumberFormat="1" applyFont="1" applyBorder="1" applyAlignment="1">
      <alignment horizontal="center" vertical="center"/>
    </xf>
    <xf numFmtId="0" fontId="26" fillId="4" borderId="2" xfId="0" applyFont="1" applyFill="1" applyBorder="1" applyAlignment="1">
      <alignment horizontal="center" wrapText="1"/>
    </xf>
    <xf numFmtId="0" fontId="26" fillId="4" borderId="4" xfId="0" applyFont="1" applyFill="1" applyBorder="1" applyAlignment="1">
      <alignment horizontal="center" wrapText="1"/>
    </xf>
    <xf numFmtId="0" fontId="26" fillId="4" borderId="1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vertical="center" wrapText="1"/>
    </xf>
    <xf numFmtId="1" fontId="26" fillId="0" borderId="26" xfId="0" applyNumberFormat="1" applyFont="1" applyBorder="1" applyAlignment="1">
      <alignment horizontal="center" vertical="center"/>
    </xf>
    <xf numFmtId="1" fontId="26" fillId="0" borderId="56" xfId="0" applyNumberFormat="1" applyFont="1" applyBorder="1" applyAlignment="1">
      <alignment horizontal="center" vertical="center"/>
    </xf>
    <xf numFmtId="9" fontId="5" fillId="0" borderId="9" xfId="0" applyNumberFormat="1" applyFont="1" applyBorder="1" applyAlignment="1">
      <alignment horizontal="center" vertical="center"/>
    </xf>
    <xf numFmtId="9" fontId="5" fillId="0" borderId="52" xfId="0" applyNumberFormat="1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9" fontId="5" fillId="5" borderId="9" xfId="10" applyFont="1" applyFill="1" applyBorder="1" applyAlignment="1">
      <alignment horizontal="center" vertical="center"/>
    </xf>
    <xf numFmtId="9" fontId="5" fillId="5" borderId="52" xfId="10" applyFont="1" applyFill="1" applyBorder="1" applyAlignment="1">
      <alignment horizontal="center" vertical="center"/>
    </xf>
    <xf numFmtId="9" fontId="5" fillId="5" borderId="3" xfId="10" applyFont="1" applyFill="1" applyBorder="1" applyAlignment="1">
      <alignment horizontal="center" vertical="center"/>
    </xf>
    <xf numFmtId="9" fontId="5" fillId="5" borderId="6" xfId="10" applyFont="1" applyFill="1" applyBorder="1" applyAlignment="1">
      <alignment horizontal="center" vertical="center"/>
    </xf>
    <xf numFmtId="0" fontId="30" fillId="0" borderId="63" xfId="0" applyFont="1" applyBorder="1" applyAlignment="1">
      <alignment horizontal="center" vertical="center"/>
    </xf>
    <xf numFmtId="0" fontId="30" fillId="0" borderId="64" xfId="0" applyFont="1" applyBorder="1" applyAlignment="1">
      <alignment horizontal="center" vertical="center"/>
    </xf>
    <xf numFmtId="0" fontId="30" fillId="0" borderId="59" xfId="0" applyFont="1" applyBorder="1" applyAlignment="1">
      <alignment horizontal="center" vertical="center"/>
    </xf>
    <xf numFmtId="0" fontId="30" fillId="0" borderId="51" xfId="0" applyFont="1" applyBorder="1" applyAlignment="1">
      <alignment horizontal="center" vertical="center"/>
    </xf>
    <xf numFmtId="0" fontId="30" fillId="0" borderId="7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3" xfId="0" applyFont="1" applyBorder="1"/>
    <xf numFmtId="0" fontId="30" fillId="0" borderId="3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25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5" fillId="4" borderId="4" xfId="7" applyFont="1" applyFill="1" applyBorder="1" applyAlignment="1">
      <alignment horizontal="center" vertical="center" wrapText="1"/>
    </xf>
    <xf numFmtId="0" fontId="5" fillId="4" borderId="1" xfId="7" applyFont="1" applyFill="1" applyBorder="1" applyAlignment="1">
      <alignment horizontal="center" vertical="center" wrapText="1"/>
    </xf>
    <xf numFmtId="1" fontId="3" fillId="4" borderId="16" xfId="0" applyNumberFormat="1" applyFont="1" applyFill="1" applyBorder="1" applyAlignment="1">
      <alignment horizontal="center" vertical="center" wrapText="1"/>
    </xf>
    <xf numFmtId="1" fontId="3" fillId="4" borderId="12" xfId="0" applyNumberFormat="1" applyFont="1" applyFill="1" applyBorder="1" applyAlignment="1">
      <alignment horizontal="center" vertical="center" wrapText="1"/>
    </xf>
    <xf numFmtId="1" fontId="3" fillId="4" borderId="13" xfId="0" applyNumberFormat="1" applyFont="1" applyFill="1" applyBorder="1" applyAlignment="1">
      <alignment horizontal="center" vertical="center" wrapText="1"/>
    </xf>
    <xf numFmtId="165" fontId="3" fillId="4" borderId="18" xfId="10" applyNumberFormat="1" applyFont="1" applyFill="1" applyBorder="1" applyAlignment="1">
      <alignment horizontal="center" vertical="center" wrapText="1"/>
    </xf>
    <xf numFmtId="165" fontId="3" fillId="4" borderId="10" xfId="10" applyNumberFormat="1" applyFont="1" applyFill="1" applyBorder="1" applyAlignment="1">
      <alignment horizontal="center" vertical="center" wrapText="1"/>
    </xf>
    <xf numFmtId="165" fontId="3" fillId="4" borderId="14" xfId="10" applyNumberFormat="1" applyFont="1" applyFill="1" applyBorder="1" applyAlignment="1">
      <alignment horizontal="center" vertical="center" wrapText="1"/>
    </xf>
    <xf numFmtId="9" fontId="26" fillId="4" borderId="16" xfId="0" applyNumberFormat="1" applyFont="1" applyFill="1" applyBorder="1" applyAlignment="1">
      <alignment horizontal="center" vertical="center"/>
    </xf>
    <xf numFmtId="9" fontId="26" fillId="4" borderId="12" xfId="0" applyNumberFormat="1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9" fontId="26" fillId="5" borderId="34" xfId="10" applyFont="1" applyFill="1" applyBorder="1" applyAlignment="1">
      <alignment horizontal="center" vertical="center"/>
    </xf>
    <xf numFmtId="0" fontId="5" fillId="0" borderId="4" xfId="7" applyFont="1" applyBorder="1" applyAlignment="1">
      <alignment horizontal="center" vertical="center" wrapText="1"/>
    </xf>
    <xf numFmtId="0" fontId="5" fillId="0" borderId="1" xfId="7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3" xfId="7" applyFont="1" applyBorder="1" applyAlignment="1">
      <alignment horizontal="center" vertical="center" wrapText="1"/>
    </xf>
    <xf numFmtId="0" fontId="5" fillId="0" borderId="8" xfId="7" applyFont="1" applyBorder="1" applyAlignment="1">
      <alignment horizontal="center" vertical="center" wrapText="1"/>
    </xf>
    <xf numFmtId="0" fontId="5" fillId="0" borderId="15" xfId="7" applyFont="1" applyBorder="1" applyAlignment="1">
      <alignment horizontal="center" vertical="center" wrapText="1"/>
    </xf>
    <xf numFmtId="12" fontId="5" fillId="0" borderId="3" xfId="4" applyNumberFormat="1" applyFont="1" applyFill="1" applyBorder="1" applyAlignment="1">
      <alignment horizontal="center" vertical="center" wrapText="1"/>
    </xf>
    <xf numFmtId="12" fontId="5" fillId="0" borderId="6" xfId="4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3" fontId="26" fillId="0" borderId="2" xfId="4" applyFont="1" applyFill="1" applyBorder="1" applyAlignment="1">
      <alignment horizontal="center" vertical="center" wrapText="1"/>
    </xf>
    <xf numFmtId="43" fontId="26" fillId="0" borderId="4" xfId="4" applyFont="1" applyFill="1" applyBorder="1" applyAlignment="1">
      <alignment horizontal="center" vertical="center" wrapText="1"/>
    </xf>
    <xf numFmtId="43" fontId="26" fillId="0" borderId="1" xfId="4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9" fontId="5" fillId="0" borderId="3" xfId="0" applyNumberFormat="1" applyFont="1" applyBorder="1" applyAlignment="1">
      <alignment horizontal="center" vertical="center" wrapText="1"/>
    </xf>
    <xf numFmtId="9" fontId="5" fillId="0" borderId="3" xfId="0" applyNumberFormat="1" applyFont="1" applyBorder="1" applyAlignment="1">
      <alignment horizontal="center" vertical="center"/>
    </xf>
    <xf numFmtId="9" fontId="26" fillId="4" borderId="12" xfId="10" applyFont="1" applyFill="1" applyBorder="1" applyAlignment="1">
      <alignment horizontal="center" vertical="center" wrapText="1"/>
    </xf>
    <xf numFmtId="165" fontId="26" fillId="4" borderId="10" xfId="10" applyNumberFormat="1" applyFont="1" applyFill="1" applyBorder="1" applyAlignment="1">
      <alignment horizontal="center" vertical="center" wrapText="1"/>
    </xf>
    <xf numFmtId="9" fontId="26" fillId="4" borderId="12" xfId="10" applyFont="1" applyFill="1" applyBorder="1" applyAlignment="1">
      <alignment horizontal="center" vertical="center"/>
    </xf>
    <xf numFmtId="0" fontId="27" fillId="0" borderId="3" xfId="1" applyFont="1" applyFill="1" applyBorder="1" applyAlignment="1">
      <alignment horizontal="center" vertical="center"/>
    </xf>
    <xf numFmtId="0" fontId="27" fillId="0" borderId="2" xfId="1" applyFont="1" applyFill="1" applyBorder="1" applyAlignment="1">
      <alignment horizontal="center" vertical="center" wrapText="1"/>
    </xf>
    <xf numFmtId="0" fontId="27" fillId="0" borderId="4" xfId="1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9" fontId="5" fillId="0" borderId="2" xfId="10" applyFont="1" applyFill="1" applyBorder="1" applyAlignment="1">
      <alignment horizontal="center" vertical="center" wrapText="1"/>
    </xf>
    <xf numFmtId="9" fontId="5" fillId="0" borderId="4" xfId="10" applyFont="1" applyFill="1" applyBorder="1" applyAlignment="1">
      <alignment horizontal="center" vertical="center" wrapText="1"/>
    </xf>
    <xf numFmtId="9" fontId="5" fillId="0" borderId="2" xfId="0" applyNumberFormat="1" applyFont="1" applyBorder="1" applyAlignment="1">
      <alignment horizontal="center" vertical="center" wrapText="1"/>
    </xf>
    <xf numFmtId="9" fontId="5" fillId="0" borderId="4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9" fontId="27" fillId="0" borderId="4" xfId="1" applyNumberFormat="1" applyFont="1" applyFill="1" applyBorder="1" applyAlignment="1">
      <alignment horizontal="center" vertical="center"/>
    </xf>
    <xf numFmtId="0" fontId="30" fillId="3" borderId="23" xfId="0" applyFont="1" applyFill="1" applyBorder="1" applyAlignment="1">
      <alignment horizontal="center" vertical="center"/>
    </xf>
    <xf numFmtId="0" fontId="30" fillId="3" borderId="0" xfId="0" applyFont="1" applyFill="1" applyAlignment="1">
      <alignment horizontal="center" vertical="center"/>
    </xf>
    <xf numFmtId="0" fontId="30" fillId="3" borderId="65" xfId="0" applyFont="1" applyFill="1" applyBorder="1" applyAlignment="1">
      <alignment horizontal="center" vertical="center"/>
    </xf>
    <xf numFmtId="0" fontId="30" fillId="3" borderId="51" xfId="0" applyFont="1" applyFill="1" applyBorder="1" applyAlignment="1">
      <alignment horizontal="center" vertical="center"/>
    </xf>
    <xf numFmtId="0" fontId="30" fillId="3" borderId="70" xfId="0" applyFont="1" applyFill="1" applyBorder="1" applyAlignment="1">
      <alignment horizontal="center" vertical="center"/>
    </xf>
    <xf numFmtId="0" fontId="30" fillId="3" borderId="73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textRotation="90" wrapText="1"/>
    </xf>
    <xf numFmtId="0" fontId="3" fillId="3" borderId="33" xfId="0" applyFont="1" applyFill="1" applyBorder="1" applyAlignment="1">
      <alignment horizontal="center" vertical="center" textRotation="90" wrapText="1"/>
    </xf>
    <xf numFmtId="0" fontId="3" fillId="3" borderId="2" xfId="0" applyFont="1" applyFill="1" applyBorder="1" applyAlignment="1">
      <alignment horizontal="center" vertical="center" textRotation="90" wrapText="1"/>
    </xf>
    <xf numFmtId="0" fontId="3" fillId="3" borderId="4" xfId="0" applyFont="1" applyFill="1" applyBorder="1" applyAlignment="1">
      <alignment horizontal="center" vertical="center" textRotation="90" wrapText="1"/>
    </xf>
    <xf numFmtId="0" fontId="3" fillId="3" borderId="29" xfId="0" applyFont="1" applyFill="1" applyBorder="1" applyAlignment="1">
      <alignment horizontal="center" vertical="center" textRotation="90" wrapText="1"/>
    </xf>
    <xf numFmtId="0" fontId="3" fillId="3" borderId="24" xfId="0" applyFont="1" applyFill="1" applyBorder="1" applyAlignment="1">
      <alignment horizontal="center" vertical="center" textRotation="90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0" fillId="3" borderId="16" xfId="0" applyFont="1" applyFill="1" applyBorder="1" applyAlignment="1">
      <alignment horizontal="center" vertical="center" wrapText="1"/>
    </xf>
    <xf numFmtId="0" fontId="30" fillId="3" borderId="12" xfId="0" applyFont="1" applyFill="1" applyBorder="1" applyAlignment="1">
      <alignment horizontal="center" vertical="center" wrapText="1"/>
    </xf>
    <xf numFmtId="0" fontId="30" fillId="3" borderId="31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0" fontId="3" fillId="3" borderId="66" xfId="0" applyFont="1" applyFill="1" applyBorder="1" applyAlignment="1">
      <alignment horizontal="center" vertical="center" wrapText="1"/>
    </xf>
    <xf numFmtId="0" fontId="3" fillId="3" borderId="67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textRotation="90" wrapText="1"/>
    </xf>
    <xf numFmtId="0" fontId="3" fillId="3" borderId="26" xfId="0" applyFont="1" applyFill="1" applyBorder="1" applyAlignment="1">
      <alignment horizontal="center" vertical="center" textRotation="90" wrapText="1"/>
    </xf>
    <xf numFmtId="9" fontId="26" fillId="2" borderId="6" xfId="0" applyNumberFormat="1" applyFont="1" applyFill="1" applyBorder="1" applyAlignment="1">
      <alignment horizontal="center" vertical="center"/>
    </xf>
    <xf numFmtId="9" fontId="26" fillId="2" borderId="10" xfId="10" applyFont="1" applyFill="1" applyBorder="1" applyAlignment="1">
      <alignment horizontal="center" vertical="center"/>
    </xf>
    <xf numFmtId="9" fontId="26" fillId="2" borderId="14" xfId="10" applyFont="1" applyFill="1" applyBorder="1" applyAlignment="1">
      <alignment horizontal="center" vertical="center"/>
    </xf>
    <xf numFmtId="1" fontId="26" fillId="3" borderId="12" xfId="0" applyNumberFormat="1" applyFont="1" applyFill="1" applyBorder="1" applyAlignment="1">
      <alignment horizontal="center" vertical="center"/>
    </xf>
    <xf numFmtId="1" fontId="26" fillId="3" borderId="13" xfId="0" applyNumberFormat="1" applyFont="1" applyFill="1" applyBorder="1" applyAlignment="1">
      <alignment horizontal="center" vertical="center"/>
    </xf>
    <xf numFmtId="1" fontId="26" fillId="3" borderId="3" xfId="0" applyNumberFormat="1" applyFont="1" applyFill="1" applyBorder="1" applyAlignment="1">
      <alignment horizontal="center" vertical="center"/>
    </xf>
    <xf numFmtId="1" fontId="26" fillId="3" borderId="6" xfId="0" applyNumberFormat="1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textRotation="90" wrapText="1"/>
    </xf>
    <xf numFmtId="0" fontId="3" fillId="3" borderId="8" xfId="0" applyFont="1" applyFill="1" applyBorder="1" applyAlignment="1">
      <alignment horizontal="center" vertical="center" textRotation="90" wrapText="1"/>
    </xf>
    <xf numFmtId="0" fontId="30" fillId="3" borderId="63" xfId="0" applyFont="1" applyFill="1" applyBorder="1" applyAlignment="1">
      <alignment horizontal="center" vertical="center"/>
    </xf>
    <xf numFmtId="0" fontId="30" fillId="3" borderId="64" xfId="0" applyFont="1" applyFill="1" applyBorder="1" applyAlignment="1">
      <alignment horizontal="center" vertical="center"/>
    </xf>
    <xf numFmtId="0" fontId="30" fillId="3" borderId="59" xfId="0" applyFont="1" applyFill="1" applyBorder="1" applyAlignment="1">
      <alignment horizontal="center" vertical="center"/>
    </xf>
    <xf numFmtId="0" fontId="3" fillId="3" borderId="63" xfId="0" applyFont="1" applyFill="1" applyBorder="1" applyAlignment="1">
      <alignment horizontal="center" vertical="center"/>
    </xf>
    <xf numFmtId="0" fontId="3" fillId="3" borderId="59" xfId="0" applyFont="1" applyFill="1" applyBorder="1" applyAlignment="1">
      <alignment horizontal="center" vertical="center"/>
    </xf>
    <xf numFmtId="0" fontId="3" fillId="3" borderId="64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65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5" fillId="3" borderId="3" xfId="0" applyFont="1" applyFill="1" applyBorder="1"/>
    <xf numFmtId="9" fontId="26" fillId="3" borderId="7" xfId="0" applyNumberFormat="1" applyFont="1" applyFill="1" applyBorder="1" applyAlignment="1">
      <alignment horizontal="center" vertical="center" wrapText="1"/>
    </xf>
    <xf numFmtId="9" fontId="26" fillId="3" borderId="8" xfId="0" applyNumberFormat="1" applyFont="1" applyFill="1" applyBorder="1" applyAlignment="1">
      <alignment horizontal="center" vertical="center" wrapText="1"/>
    </xf>
    <xf numFmtId="9" fontId="26" fillId="3" borderId="54" xfId="0" applyNumberFormat="1" applyFont="1" applyFill="1" applyBorder="1" applyAlignment="1">
      <alignment horizontal="center" vertical="center" wrapText="1"/>
    </xf>
    <xf numFmtId="9" fontId="26" fillId="5" borderId="3" xfId="0" applyNumberFormat="1" applyFont="1" applyFill="1" applyBorder="1" applyAlignment="1">
      <alignment horizontal="center" vertical="center"/>
    </xf>
    <xf numFmtId="9" fontId="26" fillId="5" borderId="6" xfId="0" applyNumberFormat="1" applyFont="1" applyFill="1" applyBorder="1" applyAlignment="1">
      <alignment horizontal="center" vertical="center"/>
    </xf>
    <xf numFmtId="9" fontId="26" fillId="5" borderId="14" xfId="10" applyFont="1" applyFill="1" applyBorder="1" applyAlignment="1">
      <alignment horizontal="center" vertical="center"/>
    </xf>
    <xf numFmtId="9" fontId="26" fillId="4" borderId="7" xfId="0" applyNumberFormat="1" applyFont="1" applyFill="1" applyBorder="1" applyAlignment="1">
      <alignment horizontal="center" vertical="center"/>
    </xf>
    <xf numFmtId="9" fontId="26" fillId="4" borderId="8" xfId="0" applyNumberFormat="1" applyFont="1" applyFill="1" applyBorder="1" applyAlignment="1">
      <alignment horizontal="center" vertical="center"/>
    </xf>
    <xf numFmtId="9" fontId="26" fillId="4" borderId="54" xfId="0" applyNumberFormat="1" applyFont="1" applyFill="1" applyBorder="1" applyAlignment="1">
      <alignment horizontal="center" vertical="center"/>
    </xf>
    <xf numFmtId="9" fontId="26" fillId="3" borderId="3" xfId="0" applyNumberFormat="1" applyFont="1" applyFill="1" applyBorder="1" applyAlignment="1">
      <alignment horizontal="center" vertical="center"/>
    </xf>
    <xf numFmtId="9" fontId="26" fillId="3" borderId="6" xfId="0" applyNumberFormat="1" applyFont="1" applyFill="1" applyBorder="1" applyAlignment="1">
      <alignment horizontal="center" vertical="center"/>
    </xf>
    <xf numFmtId="9" fontId="26" fillId="3" borderId="10" xfId="10" applyFont="1" applyFill="1" applyBorder="1" applyAlignment="1">
      <alignment horizontal="center" vertical="center"/>
    </xf>
    <xf numFmtId="9" fontId="26" fillId="3" borderId="14" xfId="10" applyFont="1" applyFill="1" applyBorder="1" applyAlignment="1">
      <alignment horizontal="center" vertical="center"/>
    </xf>
    <xf numFmtId="9" fontId="26" fillId="5" borderId="52" xfId="10" applyFont="1" applyFill="1" applyBorder="1" applyAlignment="1">
      <alignment horizontal="center" vertical="center"/>
    </xf>
    <xf numFmtId="9" fontId="27" fillId="3" borderId="29" xfId="1" applyNumberFormat="1" applyFont="1" applyFill="1" applyBorder="1" applyAlignment="1">
      <alignment horizontal="center" vertical="center" wrapText="1"/>
    </xf>
    <xf numFmtId="9" fontId="26" fillId="3" borderId="24" xfId="0" applyNumberFormat="1" applyFont="1" applyFill="1" applyBorder="1" applyAlignment="1">
      <alignment horizontal="center" vertical="center" wrapText="1"/>
    </xf>
    <xf numFmtId="9" fontId="26" fillId="3" borderId="69" xfId="0" applyNumberFormat="1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5" fontId="26" fillId="4" borderId="29" xfId="0" applyNumberFormat="1" applyFont="1" applyFill="1" applyBorder="1" applyAlignment="1">
      <alignment horizontal="center" vertical="center"/>
    </xf>
    <xf numFmtId="165" fontId="26" fillId="4" borderId="24" xfId="0" applyNumberFormat="1" applyFont="1" applyFill="1" applyBorder="1" applyAlignment="1">
      <alignment horizontal="center" vertical="center"/>
    </xf>
    <xf numFmtId="165" fontId="26" fillId="4" borderId="69" xfId="0" applyNumberFormat="1" applyFont="1" applyFill="1" applyBorder="1" applyAlignment="1">
      <alignment horizontal="center" vertical="center"/>
    </xf>
    <xf numFmtId="0" fontId="30" fillId="3" borderId="16" xfId="0" applyFont="1" applyFill="1" applyBorder="1" applyAlignment="1">
      <alignment horizontal="center" vertical="center" textRotation="90" wrapText="1"/>
    </xf>
    <xf numFmtId="0" fontId="30" fillId="3" borderId="12" xfId="0" applyFont="1" applyFill="1" applyBorder="1" applyAlignment="1">
      <alignment horizontal="center" vertical="center" textRotation="90" wrapText="1"/>
    </xf>
    <xf numFmtId="0" fontId="30" fillId="3" borderId="13" xfId="0" applyFont="1" applyFill="1" applyBorder="1" applyAlignment="1">
      <alignment horizontal="center" vertical="center" textRotation="90" wrapText="1"/>
    </xf>
    <xf numFmtId="0" fontId="30" fillId="3" borderId="17" xfId="0" applyFont="1" applyFill="1" applyBorder="1" applyAlignment="1">
      <alignment horizontal="center" vertical="center" textRotation="90" wrapText="1"/>
    </xf>
    <xf numFmtId="0" fontId="30" fillId="3" borderId="3" xfId="0" applyFont="1" applyFill="1" applyBorder="1" applyAlignment="1">
      <alignment horizontal="center" vertical="center" textRotation="90" wrapText="1"/>
    </xf>
    <xf numFmtId="0" fontId="30" fillId="3" borderId="6" xfId="0" applyFont="1" applyFill="1" applyBorder="1" applyAlignment="1">
      <alignment horizontal="center" vertical="center" textRotation="90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26" fillId="3" borderId="17" xfId="0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 wrapText="1"/>
    </xf>
    <xf numFmtId="0" fontId="26" fillId="3" borderId="6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9" fontId="26" fillId="3" borderId="3" xfId="0" applyNumberFormat="1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/>
    </xf>
    <xf numFmtId="0" fontId="26" fillId="3" borderId="6" xfId="0" applyFont="1" applyFill="1" applyBorder="1" applyAlignment="1">
      <alignment horizontal="center" vertical="center"/>
    </xf>
    <xf numFmtId="9" fontId="26" fillId="3" borderId="10" xfId="0" applyNumberFormat="1" applyFont="1" applyFill="1" applyBorder="1" applyAlignment="1">
      <alignment horizontal="center" vertical="center"/>
    </xf>
    <xf numFmtId="9" fontId="26" fillId="3" borderId="14" xfId="0" applyNumberFormat="1" applyFont="1" applyFill="1" applyBorder="1" applyAlignment="1">
      <alignment horizontal="center" vertical="center"/>
    </xf>
    <xf numFmtId="9" fontId="26" fillId="5" borderId="5" xfId="0" applyNumberFormat="1" applyFont="1" applyFill="1" applyBorder="1" applyAlignment="1">
      <alignment horizontal="center" vertical="center"/>
    </xf>
    <xf numFmtId="9" fontId="26" fillId="5" borderId="27" xfId="0" applyNumberFormat="1" applyFont="1" applyFill="1" applyBorder="1" applyAlignment="1">
      <alignment horizontal="center" vertical="center"/>
    </xf>
    <xf numFmtId="1" fontId="26" fillId="3" borderId="10" xfId="0" applyNumberFormat="1" applyFont="1" applyFill="1" applyBorder="1" applyAlignment="1">
      <alignment horizontal="center" vertical="center"/>
    </xf>
    <xf numFmtId="1" fontId="26" fillId="3" borderId="14" xfId="0" applyNumberFormat="1" applyFont="1" applyFill="1" applyBorder="1" applyAlignment="1">
      <alignment horizontal="center" vertical="center"/>
    </xf>
    <xf numFmtId="0" fontId="14" fillId="0" borderId="3" xfId="9" applyFont="1" applyBorder="1" applyAlignment="1">
      <alignment horizontal="center" vertical="center"/>
    </xf>
    <xf numFmtId="9" fontId="14" fillId="12" borderId="3" xfId="10" applyFont="1" applyFill="1" applyBorder="1" applyAlignment="1">
      <alignment horizontal="center" vertical="center" wrapText="1"/>
    </xf>
    <xf numFmtId="0" fontId="14" fillId="12" borderId="3" xfId="9" applyFont="1" applyFill="1" applyBorder="1" applyAlignment="1">
      <alignment horizontal="center" vertical="center" wrapText="1"/>
    </xf>
  </cellXfs>
  <cellStyles count="12">
    <cellStyle name="Hipervínculo" xfId="1" builtinId="8"/>
    <cellStyle name="Hipervínculo 2" xfId="2" xr:uid="{00000000-0005-0000-0000-000002000000}"/>
    <cellStyle name="Hipervínculo 3" xfId="3" xr:uid="{00000000-0005-0000-0000-000003000000}"/>
    <cellStyle name="Millares" xfId="4" builtinId="3"/>
    <cellStyle name="Moneda [0]" xfId="5" builtinId="7"/>
    <cellStyle name="Normal" xfId="0" builtinId="0"/>
    <cellStyle name="Normal 2" xfId="6" xr:uid="{00000000-0005-0000-0000-000006000000}"/>
    <cellStyle name="Normal 3" xfId="7" xr:uid="{00000000-0005-0000-0000-000007000000}"/>
    <cellStyle name="Normal 3 2" xfId="8" xr:uid="{00000000-0005-0000-0000-000008000000}"/>
    <cellStyle name="Normal 4" xfId="9" xr:uid="{00000000-0005-0000-0000-000009000000}"/>
    <cellStyle name="Porcentaje" xfId="10" builtinId="5"/>
    <cellStyle name="Porcentaje 2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45</xdr:col>
      <xdr:colOff>190500</xdr:colOff>
      <xdr:row>3</xdr:row>
      <xdr:rowOff>38100</xdr:rowOff>
    </xdr:from>
    <xdr:to>
      <xdr:col>46</xdr:col>
      <xdr:colOff>1733549</xdr:colOff>
      <xdr:row>6</xdr:row>
      <xdr:rowOff>47625</xdr:rowOff>
    </xdr:to>
    <xdr:pic>
      <xdr:nvPicPr>
        <xdr:cNvPr id="102916" name="1 Imagen">
          <a:extLst>
            <a:ext uri="{FF2B5EF4-FFF2-40B4-BE49-F238E27FC236}">
              <a16:creationId xmlns:a16="http://schemas.microsoft.com/office/drawing/2014/main" id="{64267BC5-9ED3-A071-50FC-4B039D720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9" t="9731" b="10857"/>
        <a:stretch>
          <a:fillRect/>
        </a:stretch>
      </xdr:blipFill>
      <xdr:spPr bwMode="auto">
        <a:xfrm>
          <a:off x="36118800" y="981075"/>
          <a:ext cx="29337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400050</xdr:colOff>
      <xdr:row>2</xdr:row>
      <xdr:rowOff>161925</xdr:rowOff>
    </xdr:from>
    <xdr:to>
      <xdr:col>4</xdr:col>
      <xdr:colOff>1409700</xdr:colOff>
      <xdr:row>6</xdr:row>
      <xdr:rowOff>333375</xdr:rowOff>
    </xdr:to>
    <xdr:pic>
      <xdr:nvPicPr>
        <xdr:cNvPr id="102917" name="Imagen 1">
          <a:extLst>
            <a:ext uri="{FF2B5EF4-FFF2-40B4-BE49-F238E27FC236}">
              <a16:creationId xmlns:a16="http://schemas.microsoft.com/office/drawing/2014/main" id="{C6085E7A-FEC6-C1CE-8F02-3550CF083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" y="857250"/>
          <a:ext cx="2771775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52</xdr:col>
      <xdr:colOff>609600</xdr:colOff>
      <xdr:row>0</xdr:row>
      <xdr:rowOff>0</xdr:rowOff>
    </xdr:from>
    <xdr:to>
      <xdr:col>53</xdr:col>
      <xdr:colOff>942975</xdr:colOff>
      <xdr:row>6</xdr:row>
      <xdr:rowOff>104775</xdr:rowOff>
    </xdr:to>
    <xdr:pic>
      <xdr:nvPicPr>
        <xdr:cNvPr id="103940" name="1 Imagen">
          <a:extLst>
            <a:ext uri="{FF2B5EF4-FFF2-40B4-BE49-F238E27FC236}">
              <a16:creationId xmlns:a16="http://schemas.microsoft.com/office/drawing/2014/main" id="{00357DD1-D793-F624-304A-3F228129B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9" t="9731" b="10857"/>
        <a:stretch>
          <a:fillRect/>
        </a:stretch>
      </xdr:blipFill>
      <xdr:spPr bwMode="auto">
        <a:xfrm>
          <a:off x="51073050" y="0"/>
          <a:ext cx="2200275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476250</xdr:colOff>
      <xdr:row>1</xdr:row>
      <xdr:rowOff>0</xdr:rowOff>
    </xdr:from>
    <xdr:to>
      <xdr:col>2</xdr:col>
      <xdr:colOff>1095375</xdr:colOff>
      <xdr:row>6</xdr:row>
      <xdr:rowOff>142875</xdr:rowOff>
    </xdr:to>
    <xdr:pic>
      <xdr:nvPicPr>
        <xdr:cNvPr id="103941" name="Imagen 1">
          <a:extLst>
            <a:ext uri="{FF2B5EF4-FFF2-40B4-BE49-F238E27FC236}">
              <a16:creationId xmlns:a16="http://schemas.microsoft.com/office/drawing/2014/main" id="{A40E3B6C-1EFE-AD8F-40DD-F156F12B7F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190500"/>
          <a:ext cx="200025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400050</xdr:colOff>
      <xdr:row>0</xdr:row>
      <xdr:rowOff>0</xdr:rowOff>
    </xdr:from>
    <xdr:to>
      <xdr:col>3</xdr:col>
      <xdr:colOff>447675</xdr:colOff>
      <xdr:row>6</xdr:row>
      <xdr:rowOff>47625</xdr:rowOff>
    </xdr:to>
    <xdr:pic>
      <xdr:nvPicPr>
        <xdr:cNvPr id="105223" name="Imagen 1">
          <a:extLst>
            <a:ext uri="{FF2B5EF4-FFF2-40B4-BE49-F238E27FC236}">
              <a16:creationId xmlns:a16="http://schemas.microsoft.com/office/drawing/2014/main" id="{A7F9B8A9-AD46-8AE8-1844-FA4317275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0"/>
          <a:ext cx="152400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485775</xdr:colOff>
      <xdr:row>0</xdr:row>
      <xdr:rowOff>66675</xdr:rowOff>
    </xdr:from>
    <xdr:to>
      <xdr:col>1</xdr:col>
      <xdr:colOff>609600</xdr:colOff>
      <xdr:row>5</xdr:row>
      <xdr:rowOff>266700</xdr:rowOff>
    </xdr:to>
    <xdr:pic>
      <xdr:nvPicPr>
        <xdr:cNvPr id="105224" name="Imagen 1">
          <a:extLst>
            <a:ext uri="{FF2B5EF4-FFF2-40B4-BE49-F238E27FC236}">
              <a16:creationId xmlns:a16="http://schemas.microsoft.com/office/drawing/2014/main" id="{F01A6977-ACE2-6AF0-9E96-07B9204E1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66675"/>
          <a:ext cx="170497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97</xdr:col>
      <xdr:colOff>809625</xdr:colOff>
      <xdr:row>0</xdr:row>
      <xdr:rowOff>0</xdr:rowOff>
    </xdr:from>
    <xdr:to>
      <xdr:col>98</xdr:col>
      <xdr:colOff>1314450</xdr:colOff>
      <xdr:row>5</xdr:row>
      <xdr:rowOff>180975</xdr:rowOff>
    </xdr:to>
    <xdr:pic>
      <xdr:nvPicPr>
        <xdr:cNvPr id="105225" name="Imagen 1">
          <a:extLst>
            <a:ext uri="{FF2B5EF4-FFF2-40B4-BE49-F238E27FC236}">
              <a16:creationId xmlns:a16="http://schemas.microsoft.com/office/drawing/2014/main" id="{E0D2C6C2-A55F-597E-0A0A-313BED98D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43600" y="0"/>
          <a:ext cx="245745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1143000</xdr:colOff>
      <xdr:row>0</xdr:row>
      <xdr:rowOff>266700</xdr:rowOff>
    </xdr:from>
    <xdr:to>
      <xdr:col>3</xdr:col>
      <xdr:colOff>1114425</xdr:colOff>
      <xdr:row>3</xdr:row>
      <xdr:rowOff>676275</xdr:rowOff>
    </xdr:to>
    <xdr:pic>
      <xdr:nvPicPr>
        <xdr:cNvPr id="106246" name="Imagen 2">
          <a:extLst>
            <a:ext uri="{FF2B5EF4-FFF2-40B4-BE49-F238E27FC236}">
              <a16:creationId xmlns:a16="http://schemas.microsoft.com/office/drawing/2014/main" id="{4BCC54BC-2738-FCB0-F3E6-293C526C1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" y="266700"/>
          <a:ext cx="2962275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53</xdr:col>
      <xdr:colOff>200025</xdr:colOff>
      <xdr:row>1</xdr:row>
      <xdr:rowOff>0</xdr:rowOff>
    </xdr:from>
    <xdr:to>
      <xdr:col>54</xdr:col>
      <xdr:colOff>1152525</xdr:colOff>
      <xdr:row>3</xdr:row>
      <xdr:rowOff>295275</xdr:rowOff>
    </xdr:to>
    <xdr:pic>
      <xdr:nvPicPr>
        <xdr:cNvPr id="106247" name="Imagen 1">
          <a:extLst>
            <a:ext uri="{FF2B5EF4-FFF2-40B4-BE49-F238E27FC236}">
              <a16:creationId xmlns:a16="http://schemas.microsoft.com/office/drawing/2014/main" id="{E60318F1-F1C6-52C3-D0A2-E42AA9FC3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19600" y="447675"/>
          <a:ext cx="234315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1143000</xdr:colOff>
      <xdr:row>0</xdr:row>
      <xdr:rowOff>266700</xdr:rowOff>
    </xdr:from>
    <xdr:to>
      <xdr:col>3</xdr:col>
      <xdr:colOff>1114425</xdr:colOff>
      <xdr:row>3</xdr:row>
      <xdr:rowOff>676275</xdr:rowOff>
    </xdr:to>
    <xdr:pic>
      <xdr:nvPicPr>
        <xdr:cNvPr id="106248" name="Imagen 2">
          <a:extLst>
            <a:ext uri="{FF2B5EF4-FFF2-40B4-BE49-F238E27FC236}">
              <a16:creationId xmlns:a16="http://schemas.microsoft.com/office/drawing/2014/main" id="{99FEC4B6-9D21-4547-03BD-9DB283B2A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" y="266700"/>
          <a:ext cx="2962275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52</xdr:col>
      <xdr:colOff>133350</xdr:colOff>
      <xdr:row>1</xdr:row>
      <xdr:rowOff>38100</xdr:rowOff>
    </xdr:from>
    <xdr:to>
      <xdr:col>53</xdr:col>
      <xdr:colOff>1533526</xdr:colOff>
      <xdr:row>4</xdr:row>
      <xdr:rowOff>123825</xdr:rowOff>
    </xdr:to>
    <xdr:pic>
      <xdr:nvPicPr>
        <xdr:cNvPr id="107270" name="1 Imagen">
          <a:extLst>
            <a:ext uri="{FF2B5EF4-FFF2-40B4-BE49-F238E27FC236}">
              <a16:creationId xmlns:a16="http://schemas.microsoft.com/office/drawing/2014/main" id="{CD55909C-4F6C-6CD4-0EE6-FF2AEE52B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9" t="9731" b="10857"/>
        <a:stretch>
          <a:fillRect/>
        </a:stretch>
      </xdr:blipFill>
      <xdr:spPr bwMode="auto">
        <a:xfrm>
          <a:off x="36823650" y="295275"/>
          <a:ext cx="24288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1304925</xdr:colOff>
      <xdr:row>0</xdr:row>
      <xdr:rowOff>171450</xdr:rowOff>
    </xdr:from>
    <xdr:to>
      <xdr:col>2</xdr:col>
      <xdr:colOff>1076325</xdr:colOff>
      <xdr:row>5</xdr:row>
      <xdr:rowOff>152400</xdr:rowOff>
    </xdr:to>
    <xdr:pic>
      <xdr:nvPicPr>
        <xdr:cNvPr id="107271" name="Imagen 2">
          <a:extLst>
            <a:ext uri="{FF2B5EF4-FFF2-40B4-BE49-F238E27FC236}">
              <a16:creationId xmlns:a16="http://schemas.microsoft.com/office/drawing/2014/main" id="{78FE28EE-34A0-D280-4F74-F3FEC1035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171450"/>
          <a:ext cx="25336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1304925</xdr:colOff>
      <xdr:row>0</xdr:row>
      <xdr:rowOff>171450</xdr:rowOff>
    </xdr:from>
    <xdr:to>
      <xdr:col>2</xdr:col>
      <xdr:colOff>1076325</xdr:colOff>
      <xdr:row>5</xdr:row>
      <xdr:rowOff>152400</xdr:rowOff>
    </xdr:to>
    <xdr:pic>
      <xdr:nvPicPr>
        <xdr:cNvPr id="107272" name="Imagen 2">
          <a:extLst>
            <a:ext uri="{FF2B5EF4-FFF2-40B4-BE49-F238E27FC236}">
              <a16:creationId xmlns:a16="http://schemas.microsoft.com/office/drawing/2014/main" id="{927E27D7-F777-1178-1E4C-21B4E450A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171450"/>
          <a:ext cx="25336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apabacha@gmail.com" TargetMode="External"/><Relationship Id="rId13" Type="http://schemas.openxmlformats.org/officeDocument/2006/relationships/drawing" Target="../drawings/drawing4.xml"/><Relationship Id="rId3" Type="http://schemas.openxmlformats.org/officeDocument/2006/relationships/hyperlink" Target="mailto:admin@hospital-sesquile-cundinamarca@gmail.com" TargetMode="External"/><Relationship Id="rId7" Type="http://schemas.openxmlformats.org/officeDocument/2006/relationships/hyperlink" Target="mailto:apabacha@gmail.com" TargetMode="External"/><Relationship Id="rId12" Type="http://schemas.openxmlformats.org/officeDocument/2006/relationships/hyperlink" Target="mailto:gestionambientalhsas@gmail.com" TargetMode="External"/><Relationship Id="rId2" Type="http://schemas.openxmlformats.org/officeDocument/2006/relationships/hyperlink" Target="mailto:siau@hospital-sesquile-cundinamarca.gov.co" TargetMode="External"/><Relationship Id="rId1" Type="http://schemas.openxmlformats.org/officeDocument/2006/relationships/hyperlink" Target="mailto:siau@hospital-sesquile-cundinamarca.gov.co" TargetMode="External"/><Relationship Id="rId6" Type="http://schemas.openxmlformats.org/officeDocument/2006/relationships/hyperlink" Target="mailto:ssthsesquile@gmail.com" TargetMode="External"/><Relationship Id="rId11" Type="http://schemas.openxmlformats.org/officeDocument/2006/relationships/hyperlink" Target="mailto:cartera@hospital-sesquile-cundinamarca.gov.co" TargetMode="External"/><Relationship Id="rId5" Type="http://schemas.openxmlformats.org/officeDocument/2006/relationships/hyperlink" Target="mailto:admin@hospital-sesquile-cundinamarca@gmail.com" TargetMode="External"/><Relationship Id="rId15" Type="http://schemas.openxmlformats.org/officeDocument/2006/relationships/comments" Target="../comments4.xml"/><Relationship Id="rId10" Type="http://schemas.openxmlformats.org/officeDocument/2006/relationships/hyperlink" Target="mailto:cartera@hospital-sesquile-cundinamarca.gov.co" TargetMode="External"/><Relationship Id="rId4" Type="http://schemas.openxmlformats.org/officeDocument/2006/relationships/hyperlink" Target="mailto:admin@hospital-sesquile-cundinamarca@gmail.com" TargetMode="External"/><Relationship Id="rId9" Type="http://schemas.openxmlformats.org/officeDocument/2006/relationships/hyperlink" Target="mailto:apabacha@gmail.com" TargetMode="External"/><Relationship Id="rId14" Type="http://schemas.openxmlformats.org/officeDocument/2006/relationships/vmlDrawing" Target="../drawings/vmlDrawing4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mailto:admin@hospital-sesquile-cundinamarca.gov.co" TargetMode="External"/><Relationship Id="rId2" Type="http://schemas.openxmlformats.org/officeDocument/2006/relationships/hyperlink" Target="mailto:lgcantor2@gmail.com" TargetMode="External"/><Relationship Id="rId1" Type="http://schemas.openxmlformats.org/officeDocument/2006/relationships/hyperlink" Target="mailto:lgcantor2@gmail.com" TargetMode="External"/><Relationship Id="rId4" Type="http://schemas.openxmlformats.org/officeDocument/2006/relationships/drawing" Target="../drawings/drawing5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enfermeria@hospital-sesquile-cundinamarca.gov.co" TargetMode="External"/><Relationship Id="rId13" Type="http://schemas.openxmlformats.org/officeDocument/2006/relationships/hyperlink" Target="mailto:enfermeria@hospital-sesquile-cundinamarca.gov.co" TargetMode="External"/><Relationship Id="rId18" Type="http://schemas.openxmlformats.org/officeDocument/2006/relationships/hyperlink" Target="mailto:enfermeria@hospital-sesquile-cundinamarca.gov.co" TargetMode="External"/><Relationship Id="rId26" Type="http://schemas.openxmlformats.org/officeDocument/2006/relationships/hyperlink" Target="mailto:calidad@hospital-sesquile-cundinamarca.gov.co" TargetMode="External"/><Relationship Id="rId3" Type="http://schemas.openxmlformats.org/officeDocument/2006/relationships/hyperlink" Target="mailto:siau@hospital-sesquile-cundinamarca.gov.co" TargetMode="External"/><Relationship Id="rId21" Type="http://schemas.openxmlformats.org/officeDocument/2006/relationships/hyperlink" Target="mailto:enfermeria@hospital-sesquile-cundinamarca.gov.co" TargetMode="External"/><Relationship Id="rId7" Type="http://schemas.openxmlformats.org/officeDocument/2006/relationships/hyperlink" Target="mailto:enfermeria@hospital-sesquile-cundinamarca.gov.co" TargetMode="External"/><Relationship Id="rId12" Type="http://schemas.openxmlformats.org/officeDocument/2006/relationships/hyperlink" Target="mailto:enfermeria@hospital-sesquile-cundinamarca.gov.co" TargetMode="External"/><Relationship Id="rId17" Type="http://schemas.openxmlformats.org/officeDocument/2006/relationships/hyperlink" Target="mailto:enfermeria@hospital-sesquile-cundinamarca.gov.co" TargetMode="External"/><Relationship Id="rId25" Type="http://schemas.openxmlformats.org/officeDocument/2006/relationships/hyperlink" Target="mailto:calidad@hospital-sesquile-cundinamarca.gov.co" TargetMode="External"/><Relationship Id="rId2" Type="http://schemas.openxmlformats.org/officeDocument/2006/relationships/hyperlink" Target="mailto:siau@hospital-sesquile-cundinamarca.gov.co" TargetMode="External"/><Relationship Id="rId16" Type="http://schemas.openxmlformats.org/officeDocument/2006/relationships/hyperlink" Target="mailto:enfermeria@hospital-sesquile-cundinamarca.gov.co" TargetMode="External"/><Relationship Id="rId20" Type="http://schemas.openxmlformats.org/officeDocument/2006/relationships/hyperlink" Target="mailto:vacunaciongacha@gmail.com" TargetMode="External"/><Relationship Id="rId29" Type="http://schemas.openxmlformats.org/officeDocument/2006/relationships/hyperlink" Target="mailto:planeacionhospitalsesquile@gmail.com" TargetMode="External"/><Relationship Id="rId1" Type="http://schemas.openxmlformats.org/officeDocument/2006/relationships/hyperlink" Target="mailto:controlinternohospitalsesquile@gmail.com" TargetMode="External"/><Relationship Id="rId6" Type="http://schemas.openxmlformats.org/officeDocument/2006/relationships/hyperlink" Target="mailto:enfermeria@hospital-sesquile-cundinamarca.gov.co" TargetMode="External"/><Relationship Id="rId11" Type="http://schemas.openxmlformats.org/officeDocument/2006/relationships/hyperlink" Target="mailto:enfermeria@hospital-sesquile-cundinamarca.gov.co" TargetMode="External"/><Relationship Id="rId24" Type="http://schemas.openxmlformats.org/officeDocument/2006/relationships/hyperlink" Target="mailto:odontologia@hospital-sesquile-cundinamarca.gov.co" TargetMode="External"/><Relationship Id="rId5" Type="http://schemas.openxmlformats.org/officeDocument/2006/relationships/hyperlink" Target="mailto:enfermeria@hospital-sesquile-cundinamarca.gov.co" TargetMode="External"/><Relationship Id="rId15" Type="http://schemas.openxmlformats.org/officeDocument/2006/relationships/hyperlink" Target="mailto:enfermeria@hospital-sesquile-cundinamarca.gov.co" TargetMode="External"/><Relationship Id="rId23" Type="http://schemas.openxmlformats.org/officeDocument/2006/relationships/hyperlink" Target="mailto:gestionambientalhsas@gmail.com" TargetMode="External"/><Relationship Id="rId28" Type="http://schemas.openxmlformats.org/officeDocument/2006/relationships/hyperlink" Target="mailto:enfermeria@hospital-sesquile-cundinamarca.gov.co" TargetMode="External"/><Relationship Id="rId10" Type="http://schemas.openxmlformats.org/officeDocument/2006/relationships/hyperlink" Target="mailto:enfermeria@hospital-sesquile-cundinamarca.gov.co" TargetMode="External"/><Relationship Id="rId19" Type="http://schemas.openxmlformats.org/officeDocument/2006/relationships/hyperlink" Target="mailto:enfermeria@hospital-sesquile-cundinamarca.gov.co" TargetMode="External"/><Relationship Id="rId4" Type="http://schemas.openxmlformats.org/officeDocument/2006/relationships/hyperlink" Target="mailto:enfermeria@hospital-sesquile-cundinamarca.gov.co" TargetMode="External"/><Relationship Id="rId9" Type="http://schemas.openxmlformats.org/officeDocument/2006/relationships/hyperlink" Target="mailto:enfermeria@hospital-sesquile-cundinamarca.gov.co" TargetMode="External"/><Relationship Id="rId14" Type="http://schemas.openxmlformats.org/officeDocument/2006/relationships/hyperlink" Target="mailto:enfermeria@hospital-sesquile-cundinamarca.gov.co" TargetMode="External"/><Relationship Id="rId22" Type="http://schemas.openxmlformats.org/officeDocument/2006/relationships/hyperlink" Target="mailto:calidad@hospital-sesquile.gov.co" TargetMode="External"/><Relationship Id="rId27" Type="http://schemas.openxmlformats.org/officeDocument/2006/relationships/hyperlink" Target="mailto:calidad@hospital-sesquile-cundinamarca.gov.co" TargetMode="External"/><Relationship Id="rId30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mailto:admin@hospital-sesquile-cundinamarca@gmail.com%20/%20calidad@@hospital-sesquile-cundinamarca@gmail.com" TargetMode="External"/><Relationship Id="rId2" Type="http://schemas.openxmlformats.org/officeDocument/2006/relationships/hyperlink" Target="mailto:admin@hospital-sesquile-cundinamarca@gmail.com" TargetMode="External"/><Relationship Id="rId1" Type="http://schemas.openxmlformats.org/officeDocument/2006/relationships/hyperlink" Target="mailto:calidad@hospital-sesquile-cundinamarca.gov.co" TargetMode="External"/><Relationship Id="rId6" Type="http://schemas.openxmlformats.org/officeDocument/2006/relationships/drawing" Target="../drawings/drawing2.xml"/><Relationship Id="rId5" Type="http://schemas.openxmlformats.org/officeDocument/2006/relationships/hyperlink" Target="mailto:planeacionhospitalsesquile@gmail.com" TargetMode="External"/><Relationship Id="rId4" Type="http://schemas.openxmlformats.org/officeDocument/2006/relationships/hyperlink" Target="mailto:calidad@hospital-sesquile-cundinamarca.gov.co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mailto:enfermeria@hospital-sesquile-cundinamarca.gov.co" TargetMode="External"/><Relationship Id="rId2" Type="http://schemas.openxmlformats.org/officeDocument/2006/relationships/hyperlink" Target="mailto:odontologia@hospital-sesquile-cundinamarca.gov.co" TargetMode="External"/><Relationship Id="rId1" Type="http://schemas.openxmlformats.org/officeDocument/2006/relationships/hyperlink" Target="mailto:odontologia@hospital-sesquile-cundinamarca.gov.co" TargetMode="External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855"/>
  <sheetViews>
    <sheetView topLeftCell="C8" zoomScale="139" workbookViewId="0">
      <selection activeCell="C45" sqref="A45:IV45"/>
    </sheetView>
  </sheetViews>
  <sheetFormatPr baseColWidth="10" defaultColWidth="14.5" defaultRowHeight="15" customHeight="1" x14ac:dyDescent="0.2"/>
  <cols>
    <col min="1" max="1" width="5.5" style="5" customWidth="1"/>
    <col min="2" max="2" width="46.83203125" style="32" customWidth="1"/>
    <col min="3" max="3" width="19.1640625" style="5" customWidth="1"/>
    <col min="4" max="4" width="43" style="5" customWidth="1"/>
    <col min="5" max="5" width="10.5" style="5" customWidth="1"/>
    <col min="6" max="6" width="6.33203125" style="63" customWidth="1"/>
    <col min="7" max="7" width="6.1640625" style="5" customWidth="1"/>
    <col min="8" max="8" width="7.6640625" style="5" customWidth="1"/>
    <col min="9" max="9" width="10.33203125" style="29" customWidth="1"/>
    <col min="10" max="10" width="35.33203125" style="5" customWidth="1"/>
    <col min="11" max="20" width="11.5" style="5" customWidth="1"/>
    <col min="21" max="16384" width="14.5" style="5"/>
  </cols>
  <sheetData>
    <row r="3" spans="1:9" ht="20" x14ac:dyDescent="0.2">
      <c r="A3" s="754" t="s">
        <v>0</v>
      </c>
      <c r="B3" s="754" t="s">
        <v>1</v>
      </c>
      <c r="C3" s="754" t="s">
        <v>2</v>
      </c>
      <c r="D3" s="754"/>
      <c r="E3" s="754"/>
      <c r="F3" s="754"/>
      <c r="G3" s="754"/>
      <c r="H3" s="754" t="s">
        <v>3</v>
      </c>
      <c r="I3" s="753" t="s">
        <v>4</v>
      </c>
    </row>
    <row r="4" spans="1:9" ht="20" x14ac:dyDescent="0.2">
      <c r="A4" s="754"/>
      <c r="B4" s="754"/>
      <c r="C4" s="754" t="s">
        <v>5</v>
      </c>
      <c r="D4" s="754" t="s">
        <v>6</v>
      </c>
      <c r="E4" s="754" t="s">
        <v>7</v>
      </c>
      <c r="F4" s="754" t="s">
        <v>8</v>
      </c>
      <c r="G4" s="754"/>
      <c r="H4" s="754"/>
      <c r="I4" s="753"/>
    </row>
    <row r="5" spans="1:9" ht="20" x14ac:dyDescent="0.2">
      <c r="A5" s="754"/>
      <c r="B5" s="754"/>
      <c r="C5" s="754"/>
      <c r="D5" s="754"/>
      <c r="E5" s="754"/>
      <c r="F5" s="305" t="s">
        <v>9</v>
      </c>
      <c r="G5" s="305" t="s">
        <v>10</v>
      </c>
      <c r="H5" s="754"/>
      <c r="I5" s="753"/>
    </row>
    <row r="6" spans="1:9" ht="23" customHeight="1" x14ac:dyDescent="0.2">
      <c r="A6" s="288">
        <v>1</v>
      </c>
      <c r="B6" s="287" t="s">
        <v>11</v>
      </c>
      <c r="C6" s="287" t="s">
        <v>12</v>
      </c>
      <c r="D6" s="284" t="s">
        <v>13</v>
      </c>
      <c r="E6" s="288" t="s">
        <v>14</v>
      </c>
      <c r="F6" s="289" t="s">
        <v>15</v>
      </c>
      <c r="G6" s="288">
        <v>2021</v>
      </c>
      <c r="H6" s="290">
        <v>1</v>
      </c>
      <c r="I6" s="306">
        <v>0.01</v>
      </c>
    </row>
    <row r="7" spans="1:9" ht="23" customHeight="1" x14ac:dyDescent="0.2">
      <c r="A7" s="288">
        <v>2</v>
      </c>
      <c r="B7" s="287" t="s">
        <v>16</v>
      </c>
      <c r="C7" s="287" t="s">
        <v>17</v>
      </c>
      <c r="D7" s="284" t="s">
        <v>18</v>
      </c>
      <c r="E7" s="288" t="s">
        <v>19</v>
      </c>
      <c r="F7" s="289" t="s">
        <v>20</v>
      </c>
      <c r="G7" s="288">
        <v>2021</v>
      </c>
      <c r="H7" s="290">
        <v>1</v>
      </c>
      <c r="I7" s="306">
        <v>0.01</v>
      </c>
    </row>
    <row r="8" spans="1:9" ht="23" customHeight="1" x14ac:dyDescent="0.2">
      <c r="A8" s="288">
        <v>3</v>
      </c>
      <c r="B8" s="284" t="s">
        <v>21</v>
      </c>
      <c r="C8" s="287" t="s">
        <v>22</v>
      </c>
      <c r="D8" s="284" t="s">
        <v>23</v>
      </c>
      <c r="E8" s="288" t="s">
        <v>19</v>
      </c>
      <c r="F8" s="289" t="s">
        <v>24</v>
      </c>
      <c r="G8" s="288">
        <v>2021</v>
      </c>
      <c r="H8" s="290">
        <v>0.9</v>
      </c>
      <c r="I8" s="306">
        <v>0.01</v>
      </c>
    </row>
    <row r="9" spans="1:9" ht="23" customHeight="1" x14ac:dyDescent="0.2">
      <c r="A9" s="288">
        <v>4</v>
      </c>
      <c r="B9" s="287" t="s">
        <v>25</v>
      </c>
      <c r="C9" s="287" t="s">
        <v>26</v>
      </c>
      <c r="D9" s="287" t="s">
        <v>27</v>
      </c>
      <c r="E9" s="288" t="s">
        <v>19</v>
      </c>
      <c r="F9" s="287" t="s">
        <v>28</v>
      </c>
      <c r="G9" s="288">
        <v>2021</v>
      </c>
      <c r="H9" s="290">
        <v>0.7</v>
      </c>
      <c r="I9" s="306">
        <v>0.01</v>
      </c>
    </row>
    <row r="10" spans="1:9" ht="23" customHeight="1" x14ac:dyDescent="0.2">
      <c r="A10" s="288">
        <v>5</v>
      </c>
      <c r="B10" s="284" t="s">
        <v>29</v>
      </c>
      <c r="C10" s="287" t="s">
        <v>30</v>
      </c>
      <c r="D10" s="287" t="s">
        <v>31</v>
      </c>
      <c r="E10" s="288" t="s">
        <v>32</v>
      </c>
      <c r="F10" s="287">
        <v>1.03</v>
      </c>
      <c r="G10" s="288">
        <v>2021</v>
      </c>
      <c r="H10" s="288">
        <v>1.2</v>
      </c>
      <c r="I10" s="306">
        <v>0.01</v>
      </c>
    </row>
    <row r="11" spans="1:9" ht="23" customHeight="1" x14ac:dyDescent="0.2">
      <c r="A11" s="288">
        <v>6</v>
      </c>
      <c r="B11" s="284" t="s">
        <v>33</v>
      </c>
      <c r="C11" s="287" t="s">
        <v>34</v>
      </c>
      <c r="D11" s="287" t="s">
        <v>35</v>
      </c>
      <c r="E11" s="288" t="s">
        <v>14</v>
      </c>
      <c r="F11" s="287" t="s">
        <v>36</v>
      </c>
      <c r="G11" s="288">
        <v>2021</v>
      </c>
      <c r="H11" s="290">
        <v>0.85</v>
      </c>
      <c r="I11" s="306">
        <v>0.01</v>
      </c>
    </row>
    <row r="12" spans="1:9" ht="23" customHeight="1" x14ac:dyDescent="0.2">
      <c r="A12" s="288">
        <v>7</v>
      </c>
      <c r="B12" s="284" t="s">
        <v>37</v>
      </c>
      <c r="C12" s="287" t="s">
        <v>38</v>
      </c>
      <c r="D12" s="287" t="s">
        <v>39</v>
      </c>
      <c r="E12" s="288" t="s">
        <v>40</v>
      </c>
      <c r="F12" s="289" t="s">
        <v>41</v>
      </c>
      <c r="G12" s="288">
        <v>2021</v>
      </c>
      <c r="H12" s="290">
        <v>0.93</v>
      </c>
      <c r="I12" s="306">
        <v>0.02</v>
      </c>
    </row>
    <row r="13" spans="1:9" ht="23" customHeight="1" x14ac:dyDescent="0.2">
      <c r="A13" s="288">
        <v>8</v>
      </c>
      <c r="B13" s="284" t="s">
        <v>42</v>
      </c>
      <c r="C13" s="287" t="s">
        <v>43</v>
      </c>
      <c r="D13" s="287" t="s">
        <v>27</v>
      </c>
      <c r="E13" s="288" t="s">
        <v>19</v>
      </c>
      <c r="F13" s="291">
        <v>0.61099999999999999</v>
      </c>
      <c r="G13" s="288">
        <v>2021</v>
      </c>
      <c r="H13" s="290">
        <v>0.5</v>
      </c>
      <c r="I13" s="306">
        <v>0.01</v>
      </c>
    </row>
    <row r="14" spans="1:9" ht="23" customHeight="1" x14ac:dyDescent="0.2">
      <c r="A14" s="288">
        <v>9</v>
      </c>
      <c r="B14" s="284" t="s">
        <v>44</v>
      </c>
      <c r="C14" s="287" t="s">
        <v>45</v>
      </c>
      <c r="D14" s="287" t="s">
        <v>46</v>
      </c>
      <c r="E14" s="287" t="s">
        <v>19</v>
      </c>
      <c r="F14" s="289">
        <v>1</v>
      </c>
      <c r="G14" s="287">
        <v>2021</v>
      </c>
      <c r="H14" s="289">
        <v>0.8</v>
      </c>
      <c r="I14" s="299">
        <v>0.01</v>
      </c>
    </row>
    <row r="15" spans="1:9" ht="23" customHeight="1" x14ac:dyDescent="0.2">
      <c r="A15" s="288">
        <v>10</v>
      </c>
      <c r="B15" s="282" t="s">
        <v>47</v>
      </c>
      <c r="C15" s="282" t="s">
        <v>48</v>
      </c>
      <c r="D15" s="282" t="s">
        <v>49</v>
      </c>
      <c r="E15" s="282" t="s">
        <v>19</v>
      </c>
      <c r="F15" s="282" t="s">
        <v>50</v>
      </c>
      <c r="G15" s="292">
        <v>2021</v>
      </c>
      <c r="H15" s="293">
        <v>0.41</v>
      </c>
      <c r="I15" s="293">
        <v>0.01</v>
      </c>
    </row>
    <row r="16" spans="1:9" ht="23" customHeight="1" x14ac:dyDescent="0.2">
      <c r="A16" s="288">
        <v>11</v>
      </c>
      <c r="B16" s="282" t="s">
        <v>51</v>
      </c>
      <c r="C16" s="282" t="s">
        <v>52</v>
      </c>
      <c r="D16" s="282" t="s">
        <v>53</v>
      </c>
      <c r="E16" s="282" t="s">
        <v>14</v>
      </c>
      <c r="F16" s="282" t="s">
        <v>54</v>
      </c>
      <c r="G16" s="292">
        <v>2021</v>
      </c>
      <c r="H16" s="293">
        <v>0.28999999999999998</v>
      </c>
      <c r="I16" s="293">
        <v>0.02</v>
      </c>
    </row>
    <row r="17" spans="1:9" s="44" customFormat="1" ht="23" customHeight="1" x14ac:dyDescent="0.2">
      <c r="A17" s="288">
        <v>12</v>
      </c>
      <c r="B17" s="284" t="s">
        <v>55</v>
      </c>
      <c r="C17" s="282" t="s">
        <v>56</v>
      </c>
      <c r="D17" s="282" t="s">
        <v>57</v>
      </c>
      <c r="E17" s="282" t="s">
        <v>19</v>
      </c>
      <c r="F17" s="282" t="s">
        <v>58</v>
      </c>
      <c r="G17" s="283">
        <v>2021</v>
      </c>
      <c r="H17" s="294">
        <v>7.0999999999999994E-2</v>
      </c>
      <c r="I17" s="296">
        <v>0.02</v>
      </c>
    </row>
    <row r="18" spans="1:9" s="46" customFormat="1" ht="23" customHeight="1" x14ac:dyDescent="0.2">
      <c r="A18" s="288">
        <v>13</v>
      </c>
      <c r="B18" s="284" t="s">
        <v>59</v>
      </c>
      <c r="C18" s="282" t="s">
        <v>60</v>
      </c>
      <c r="D18" s="282" t="s">
        <v>61</v>
      </c>
      <c r="E18" s="282" t="s">
        <v>19</v>
      </c>
      <c r="F18" s="282" t="s">
        <v>62</v>
      </c>
      <c r="G18" s="286">
        <v>2021</v>
      </c>
      <c r="H18" s="294">
        <v>0.24</v>
      </c>
      <c r="I18" s="293">
        <v>0.04</v>
      </c>
    </row>
    <row r="19" spans="1:9" ht="23" customHeight="1" x14ac:dyDescent="0.2">
      <c r="A19" s="288">
        <v>14</v>
      </c>
      <c r="B19" s="284" t="s">
        <v>63</v>
      </c>
      <c r="C19" s="282" t="s">
        <v>64</v>
      </c>
      <c r="D19" s="282" t="s">
        <v>65</v>
      </c>
      <c r="E19" s="282" t="s">
        <v>19</v>
      </c>
      <c r="F19" s="282" t="s">
        <v>66</v>
      </c>
      <c r="G19" s="286">
        <v>2021</v>
      </c>
      <c r="H19" s="293">
        <v>0.05</v>
      </c>
      <c r="I19" s="293">
        <v>0.02</v>
      </c>
    </row>
    <row r="20" spans="1:9" ht="23" customHeight="1" x14ac:dyDescent="0.2">
      <c r="A20" s="288">
        <v>15</v>
      </c>
      <c r="B20" s="284" t="s">
        <v>67</v>
      </c>
      <c r="C20" s="282" t="s">
        <v>68</v>
      </c>
      <c r="D20" s="282" t="s">
        <v>69</v>
      </c>
      <c r="E20" s="282" t="s">
        <v>19</v>
      </c>
      <c r="F20" s="282" t="s">
        <v>58</v>
      </c>
      <c r="G20" s="283">
        <v>2021</v>
      </c>
      <c r="H20" s="295">
        <v>7.0999999999999994E-2</v>
      </c>
      <c r="I20" s="296">
        <v>0.02</v>
      </c>
    </row>
    <row r="21" spans="1:9" ht="23" customHeight="1" x14ac:dyDescent="0.2">
      <c r="A21" s="288">
        <v>16</v>
      </c>
      <c r="B21" s="284" t="s">
        <v>70</v>
      </c>
      <c r="C21" s="282" t="s">
        <v>71</v>
      </c>
      <c r="D21" s="282" t="s">
        <v>72</v>
      </c>
      <c r="E21" s="282" t="s">
        <v>19</v>
      </c>
      <c r="F21" s="282" t="s">
        <v>73</v>
      </c>
      <c r="G21" s="286">
        <v>2021</v>
      </c>
      <c r="H21" s="293">
        <v>0.19</v>
      </c>
      <c r="I21" s="293">
        <v>0.04</v>
      </c>
    </row>
    <row r="22" spans="1:9" ht="23" customHeight="1" x14ac:dyDescent="0.2">
      <c r="A22" s="288">
        <v>17</v>
      </c>
      <c r="B22" s="284" t="s">
        <v>74</v>
      </c>
      <c r="C22" s="282" t="s">
        <v>75</v>
      </c>
      <c r="D22" s="282" t="s">
        <v>76</v>
      </c>
      <c r="E22" s="282" t="s">
        <v>19</v>
      </c>
      <c r="F22" s="282" t="s">
        <v>77</v>
      </c>
      <c r="G22" s="286">
        <v>2021</v>
      </c>
      <c r="H22" s="293">
        <v>0.7</v>
      </c>
      <c r="I22" s="293">
        <v>0.03</v>
      </c>
    </row>
    <row r="23" spans="1:9" ht="23" customHeight="1" x14ac:dyDescent="0.2">
      <c r="A23" s="288">
        <v>18</v>
      </c>
      <c r="B23" s="284" t="s">
        <v>78</v>
      </c>
      <c r="C23" s="284" t="s">
        <v>79</v>
      </c>
      <c r="D23" s="284" t="s">
        <v>80</v>
      </c>
      <c r="E23" s="284" t="s">
        <v>19</v>
      </c>
      <c r="F23" s="284" t="s">
        <v>81</v>
      </c>
      <c r="G23" s="283">
        <v>2021</v>
      </c>
      <c r="H23" s="293">
        <v>0.7</v>
      </c>
      <c r="I23" s="293">
        <v>0.06</v>
      </c>
    </row>
    <row r="24" spans="1:9" ht="23" customHeight="1" x14ac:dyDescent="0.2">
      <c r="A24" s="288">
        <v>19</v>
      </c>
      <c r="B24" s="284" t="s">
        <v>82</v>
      </c>
      <c r="C24" s="284" t="s">
        <v>83</v>
      </c>
      <c r="D24" s="284" t="s">
        <v>84</v>
      </c>
      <c r="E24" s="284" t="s">
        <v>19</v>
      </c>
      <c r="F24" s="282" t="s">
        <v>85</v>
      </c>
      <c r="G24" s="283">
        <v>2021</v>
      </c>
      <c r="H24" s="296">
        <v>1</v>
      </c>
      <c r="I24" s="293">
        <v>0.04</v>
      </c>
    </row>
    <row r="25" spans="1:9" s="53" customFormat="1" ht="23" customHeight="1" x14ac:dyDescent="0.2">
      <c r="A25" s="288">
        <v>20</v>
      </c>
      <c r="B25" s="284" t="s">
        <v>86</v>
      </c>
      <c r="C25" s="284" t="s">
        <v>87</v>
      </c>
      <c r="D25" s="284" t="s">
        <v>88</v>
      </c>
      <c r="E25" s="284" t="s">
        <v>19</v>
      </c>
      <c r="F25" s="284" t="s">
        <v>89</v>
      </c>
      <c r="G25" s="285">
        <v>2021</v>
      </c>
      <c r="H25" s="294">
        <v>0.7</v>
      </c>
      <c r="I25" s="297">
        <v>0.06</v>
      </c>
    </row>
    <row r="26" spans="1:9" s="53" customFormat="1" ht="23" customHeight="1" x14ac:dyDescent="0.2">
      <c r="A26" s="288">
        <v>21</v>
      </c>
      <c r="B26" s="284" t="s">
        <v>90</v>
      </c>
      <c r="C26" s="284" t="s">
        <v>91</v>
      </c>
      <c r="D26" s="284" t="s">
        <v>92</v>
      </c>
      <c r="E26" s="284" t="s">
        <v>19</v>
      </c>
      <c r="F26" s="284" t="s">
        <v>93</v>
      </c>
      <c r="G26" s="285">
        <v>2021</v>
      </c>
      <c r="H26" s="297">
        <v>1</v>
      </c>
      <c r="I26" s="297">
        <v>0.08</v>
      </c>
    </row>
    <row r="27" spans="1:9" s="53" customFormat="1" ht="23" customHeight="1" x14ac:dyDescent="0.2">
      <c r="A27" s="288">
        <v>22</v>
      </c>
      <c r="B27" s="287" t="s">
        <v>94</v>
      </c>
      <c r="C27" s="284" t="s">
        <v>95</v>
      </c>
      <c r="D27" s="284" t="s">
        <v>96</v>
      </c>
      <c r="E27" s="284" t="s">
        <v>19</v>
      </c>
      <c r="F27" s="284" t="s">
        <v>97</v>
      </c>
      <c r="G27" s="286">
        <v>2021</v>
      </c>
      <c r="H27" s="293">
        <v>0.7</v>
      </c>
      <c r="I27" s="297">
        <v>0.02</v>
      </c>
    </row>
    <row r="28" spans="1:9" ht="23" customHeight="1" x14ac:dyDescent="0.2">
      <c r="A28" s="288">
        <v>23</v>
      </c>
      <c r="B28" s="287" t="s">
        <v>98</v>
      </c>
      <c r="C28" s="287" t="s">
        <v>99</v>
      </c>
      <c r="D28" s="287" t="s">
        <v>100</v>
      </c>
      <c r="E28" s="287" t="s">
        <v>19</v>
      </c>
      <c r="F28" s="287" t="s">
        <v>101</v>
      </c>
      <c r="G28" s="286">
        <v>2021</v>
      </c>
      <c r="H28" s="293">
        <v>1</v>
      </c>
      <c r="I28" s="297">
        <v>0.01</v>
      </c>
    </row>
    <row r="29" spans="1:9" ht="23" customHeight="1" x14ac:dyDescent="0.2">
      <c r="A29" s="288">
        <v>24</v>
      </c>
      <c r="B29" s="284" t="s">
        <v>102</v>
      </c>
      <c r="C29" s="287" t="s">
        <v>103</v>
      </c>
      <c r="D29" s="287" t="s">
        <v>104</v>
      </c>
      <c r="E29" s="287" t="s">
        <v>19</v>
      </c>
      <c r="F29" s="287" t="s">
        <v>105</v>
      </c>
      <c r="G29" s="286">
        <v>2021</v>
      </c>
      <c r="H29" s="293">
        <v>0.85</v>
      </c>
      <c r="I29" s="293">
        <v>0.02</v>
      </c>
    </row>
    <row r="30" spans="1:9" ht="23" customHeight="1" x14ac:dyDescent="0.2">
      <c r="A30" s="288">
        <v>25</v>
      </c>
      <c r="B30" s="287" t="s">
        <v>106</v>
      </c>
      <c r="C30" s="284" t="s">
        <v>107</v>
      </c>
      <c r="D30" s="284" t="s">
        <v>108</v>
      </c>
      <c r="E30" s="284" t="s">
        <v>19</v>
      </c>
      <c r="F30" s="284" t="s">
        <v>109</v>
      </c>
      <c r="G30" s="286">
        <v>2021</v>
      </c>
      <c r="H30" s="293">
        <v>0.8</v>
      </c>
      <c r="I30" s="293">
        <v>0.02</v>
      </c>
    </row>
    <row r="31" spans="1:9" ht="23" customHeight="1" x14ac:dyDescent="0.2">
      <c r="A31" s="288">
        <v>26</v>
      </c>
      <c r="B31" s="282" t="s">
        <v>110</v>
      </c>
      <c r="C31" s="287" t="s">
        <v>111</v>
      </c>
      <c r="D31" s="287" t="s">
        <v>112</v>
      </c>
      <c r="E31" s="287" t="s">
        <v>19</v>
      </c>
      <c r="F31" s="287" t="s">
        <v>113</v>
      </c>
      <c r="G31" s="286">
        <v>2021</v>
      </c>
      <c r="H31" s="293">
        <v>1</v>
      </c>
      <c r="I31" s="293">
        <v>0.03</v>
      </c>
    </row>
    <row r="32" spans="1:9" s="44" customFormat="1" ht="23" customHeight="1" x14ac:dyDescent="0.2">
      <c r="A32" s="288">
        <v>27</v>
      </c>
      <c r="B32" s="282" t="s">
        <v>114</v>
      </c>
      <c r="C32" s="298" t="s">
        <v>115</v>
      </c>
      <c r="D32" s="282" t="s">
        <v>116</v>
      </c>
      <c r="E32" s="282" t="s">
        <v>32</v>
      </c>
      <c r="F32" s="282">
        <v>0</v>
      </c>
      <c r="G32" s="283">
        <v>2021</v>
      </c>
      <c r="H32" s="283">
        <v>0</v>
      </c>
      <c r="I32" s="296">
        <v>0.01</v>
      </c>
    </row>
    <row r="33" spans="1:9" s="44" customFormat="1" ht="23" customHeight="1" x14ac:dyDescent="0.2">
      <c r="A33" s="288">
        <v>28</v>
      </c>
      <c r="B33" s="284" t="s">
        <v>117</v>
      </c>
      <c r="C33" s="284" t="s">
        <v>118</v>
      </c>
      <c r="D33" s="284" t="s">
        <v>119</v>
      </c>
      <c r="E33" s="284" t="s">
        <v>19</v>
      </c>
      <c r="F33" s="284" t="s">
        <v>120</v>
      </c>
      <c r="G33" s="286">
        <v>2021</v>
      </c>
      <c r="H33" s="293">
        <v>1</v>
      </c>
      <c r="I33" s="296">
        <v>0.01</v>
      </c>
    </row>
    <row r="34" spans="1:9" ht="23" customHeight="1" x14ac:dyDescent="0.2">
      <c r="A34" s="288">
        <v>29</v>
      </c>
      <c r="B34" s="284" t="s">
        <v>121</v>
      </c>
      <c r="C34" s="284" t="s">
        <v>122</v>
      </c>
      <c r="D34" s="284" t="s">
        <v>123</v>
      </c>
      <c r="E34" s="284" t="s">
        <v>14</v>
      </c>
      <c r="F34" s="284" t="s">
        <v>124</v>
      </c>
      <c r="G34" s="286">
        <v>2021</v>
      </c>
      <c r="H34" s="293">
        <v>1</v>
      </c>
      <c r="I34" s="296">
        <v>0.04</v>
      </c>
    </row>
    <row r="35" spans="1:9" s="60" customFormat="1" ht="23" customHeight="1" x14ac:dyDescent="0.2">
      <c r="A35" s="288">
        <v>30</v>
      </c>
      <c r="B35" s="287" t="s">
        <v>125</v>
      </c>
      <c r="C35" s="287" t="s">
        <v>126</v>
      </c>
      <c r="D35" s="287" t="s">
        <v>127</v>
      </c>
      <c r="E35" s="287" t="s">
        <v>19</v>
      </c>
      <c r="F35" s="287" t="s">
        <v>128</v>
      </c>
      <c r="G35" s="286">
        <v>2021</v>
      </c>
      <c r="H35" s="293">
        <v>0.8</v>
      </c>
      <c r="I35" s="293">
        <v>0.01</v>
      </c>
    </row>
    <row r="36" spans="1:9" ht="23" customHeight="1" x14ac:dyDescent="0.2">
      <c r="A36" s="288">
        <v>31</v>
      </c>
      <c r="B36" s="287" t="s">
        <v>129</v>
      </c>
      <c r="C36" s="287" t="s">
        <v>130</v>
      </c>
      <c r="D36" s="287" t="s">
        <v>131</v>
      </c>
      <c r="E36" s="287" t="s">
        <v>19</v>
      </c>
      <c r="F36" s="287" t="s">
        <v>132</v>
      </c>
      <c r="G36" s="286">
        <v>2021</v>
      </c>
      <c r="H36" s="299" t="s">
        <v>133</v>
      </c>
      <c r="I36" s="293">
        <v>0.02</v>
      </c>
    </row>
    <row r="37" spans="1:9" s="61" customFormat="1" ht="23" customHeight="1" x14ac:dyDescent="0.2">
      <c r="A37" s="288">
        <v>32</v>
      </c>
      <c r="B37" s="282" t="s">
        <v>134</v>
      </c>
      <c r="C37" s="282" t="s">
        <v>135</v>
      </c>
      <c r="D37" s="282" t="s">
        <v>136</v>
      </c>
      <c r="E37" s="282" t="s">
        <v>19</v>
      </c>
      <c r="F37" s="298" t="s">
        <v>137</v>
      </c>
      <c r="G37" s="283">
        <v>2021</v>
      </c>
      <c r="H37" s="296">
        <v>0.6</v>
      </c>
      <c r="I37" s="296">
        <v>0.02</v>
      </c>
    </row>
    <row r="38" spans="1:9" ht="23" customHeight="1" x14ac:dyDescent="0.2">
      <c r="A38" s="288">
        <v>33</v>
      </c>
      <c r="B38" s="284" t="s">
        <v>138</v>
      </c>
      <c r="C38" s="284" t="s">
        <v>139</v>
      </c>
      <c r="D38" s="284" t="s">
        <v>140</v>
      </c>
      <c r="E38" s="284" t="s">
        <v>19</v>
      </c>
      <c r="F38" s="300" t="s">
        <v>141</v>
      </c>
      <c r="G38" s="301">
        <v>2021</v>
      </c>
      <c r="H38" s="297">
        <v>0.95</v>
      </c>
      <c r="I38" s="297">
        <v>0.02</v>
      </c>
    </row>
    <row r="39" spans="1:9" ht="23" customHeight="1" x14ac:dyDescent="0.2">
      <c r="A39" s="288">
        <v>34</v>
      </c>
      <c r="B39" s="284" t="s">
        <v>142</v>
      </c>
      <c r="C39" s="284" t="s">
        <v>143</v>
      </c>
      <c r="D39" s="284" t="s">
        <v>144</v>
      </c>
      <c r="E39" s="284" t="s">
        <v>19</v>
      </c>
      <c r="F39" s="284" t="s">
        <v>145</v>
      </c>
      <c r="G39" s="285">
        <v>2021</v>
      </c>
      <c r="H39" s="300">
        <v>0.1</v>
      </c>
      <c r="I39" s="297">
        <v>0.01</v>
      </c>
    </row>
    <row r="40" spans="1:9" ht="23" customHeight="1" x14ac:dyDescent="0.2">
      <c r="A40" s="288">
        <v>35</v>
      </c>
      <c r="B40" s="287" t="s">
        <v>146</v>
      </c>
      <c r="C40" s="287" t="s">
        <v>147</v>
      </c>
      <c r="D40" s="287" t="s">
        <v>148</v>
      </c>
      <c r="E40" s="287" t="s">
        <v>32</v>
      </c>
      <c r="F40" s="287">
        <v>203</v>
      </c>
      <c r="G40" s="286">
        <v>2021</v>
      </c>
      <c r="H40" s="286">
        <f>203+41</f>
        <v>244</v>
      </c>
      <c r="I40" s="293">
        <v>0.01</v>
      </c>
    </row>
    <row r="41" spans="1:9" ht="23" customHeight="1" x14ac:dyDescent="0.2">
      <c r="A41" s="288">
        <v>36</v>
      </c>
      <c r="B41" s="302" t="s">
        <v>149</v>
      </c>
      <c r="C41" s="302" t="s">
        <v>150</v>
      </c>
      <c r="D41" s="302" t="s">
        <v>151</v>
      </c>
      <c r="E41" s="302" t="s">
        <v>152</v>
      </c>
      <c r="F41" s="289" t="s">
        <v>153</v>
      </c>
      <c r="G41" s="288">
        <v>2020</v>
      </c>
      <c r="H41" s="307">
        <v>95</v>
      </c>
      <c r="I41" s="290">
        <v>0.01</v>
      </c>
    </row>
    <row r="42" spans="1:9" ht="23" customHeight="1" x14ac:dyDescent="0.2">
      <c r="A42" s="288">
        <v>37</v>
      </c>
      <c r="B42" s="284" t="s">
        <v>154</v>
      </c>
      <c r="C42" s="297" t="s">
        <v>155</v>
      </c>
      <c r="D42" s="284" t="s">
        <v>156</v>
      </c>
      <c r="E42" s="284" t="s">
        <v>19</v>
      </c>
      <c r="F42" s="300" t="s">
        <v>157</v>
      </c>
      <c r="G42" s="288">
        <v>2021</v>
      </c>
      <c r="H42" s="290">
        <v>0.75</v>
      </c>
      <c r="I42" s="308">
        <v>0.01</v>
      </c>
    </row>
    <row r="43" spans="1:9" ht="23" customHeight="1" x14ac:dyDescent="0.2">
      <c r="A43" s="288">
        <v>38</v>
      </c>
      <c r="B43" s="284" t="s">
        <v>158</v>
      </c>
      <c r="C43" s="284" t="s">
        <v>159</v>
      </c>
      <c r="D43" s="284" t="s">
        <v>160</v>
      </c>
      <c r="E43" s="284" t="s">
        <v>19</v>
      </c>
      <c r="F43" s="289" t="s">
        <v>161</v>
      </c>
      <c r="G43" s="288">
        <v>2021</v>
      </c>
      <c r="H43" s="290">
        <v>0.5</v>
      </c>
      <c r="I43" s="308">
        <v>0.02</v>
      </c>
    </row>
    <row r="44" spans="1:9" ht="23" customHeight="1" x14ac:dyDescent="0.2">
      <c r="A44" s="288">
        <v>39</v>
      </c>
      <c r="B44" s="282" t="s">
        <v>162</v>
      </c>
      <c r="C44" s="284" t="s">
        <v>163</v>
      </c>
      <c r="D44" s="284" t="s">
        <v>164</v>
      </c>
      <c r="E44" s="284" t="s">
        <v>19</v>
      </c>
      <c r="F44" s="287" t="s">
        <v>165</v>
      </c>
      <c r="G44" s="288">
        <v>2021</v>
      </c>
      <c r="H44" s="290">
        <v>0.7</v>
      </c>
      <c r="I44" s="293">
        <v>0.08</v>
      </c>
    </row>
    <row r="45" spans="1:9" ht="23" customHeight="1" x14ac:dyDescent="0.2">
      <c r="A45" s="288">
        <v>41</v>
      </c>
      <c r="B45" s="287" t="s">
        <v>166</v>
      </c>
      <c r="C45" s="287" t="s">
        <v>167</v>
      </c>
      <c r="D45" s="287" t="s">
        <v>168</v>
      </c>
      <c r="E45" s="288" t="s">
        <v>19</v>
      </c>
      <c r="F45" s="303" t="s">
        <v>169</v>
      </c>
      <c r="G45" s="288">
        <v>2021</v>
      </c>
      <c r="H45" s="290">
        <v>0.9</v>
      </c>
      <c r="I45" s="308">
        <v>0.03</v>
      </c>
    </row>
    <row r="46" spans="1:9" ht="23" customHeight="1" x14ac:dyDescent="0.2">
      <c r="A46" s="288">
        <v>42</v>
      </c>
      <c r="B46" s="284" t="s">
        <v>170</v>
      </c>
      <c r="C46" s="284" t="s">
        <v>171</v>
      </c>
      <c r="D46" s="284" t="s">
        <v>172</v>
      </c>
      <c r="E46" s="284" t="s">
        <v>19</v>
      </c>
      <c r="F46" s="304" t="s">
        <v>173</v>
      </c>
      <c r="G46" s="309">
        <v>2021</v>
      </c>
      <c r="H46" s="310">
        <v>0.8</v>
      </c>
      <c r="I46" s="311">
        <v>0.02</v>
      </c>
    </row>
    <row r="47" spans="1:9" s="83" customFormat="1" ht="23" customHeight="1" x14ac:dyDescent="0.2">
      <c r="A47" s="288">
        <v>43</v>
      </c>
      <c r="B47" s="284" t="s">
        <v>174</v>
      </c>
      <c r="C47" s="284" t="s">
        <v>175</v>
      </c>
      <c r="D47" s="284" t="s">
        <v>176</v>
      </c>
      <c r="E47" s="287" t="s">
        <v>19</v>
      </c>
      <c r="F47" s="312" t="s">
        <v>177</v>
      </c>
      <c r="G47" s="288">
        <v>2021</v>
      </c>
      <c r="H47" s="290">
        <v>0.8</v>
      </c>
      <c r="I47" s="290">
        <v>0.01</v>
      </c>
    </row>
    <row r="48" spans="1:9" s="83" customFormat="1" ht="23" customHeight="1" x14ac:dyDescent="0.2">
      <c r="A48" s="288">
        <v>44</v>
      </c>
      <c r="B48" s="284" t="s">
        <v>178</v>
      </c>
      <c r="C48" s="284" t="s">
        <v>175</v>
      </c>
      <c r="D48" s="284" t="s">
        <v>179</v>
      </c>
      <c r="E48" s="287" t="s">
        <v>19</v>
      </c>
      <c r="F48" s="312" t="s">
        <v>180</v>
      </c>
      <c r="G48" s="288">
        <v>2021</v>
      </c>
      <c r="H48" s="290">
        <v>0.8</v>
      </c>
      <c r="I48" s="290">
        <v>0.01</v>
      </c>
    </row>
    <row r="49" spans="1:9" s="83" customFormat="1" ht="23" customHeight="1" x14ac:dyDescent="0.2">
      <c r="A49" s="288">
        <v>45</v>
      </c>
      <c r="B49" s="284" t="s">
        <v>181</v>
      </c>
      <c r="C49" s="284" t="s">
        <v>182</v>
      </c>
      <c r="D49" s="284" t="s">
        <v>183</v>
      </c>
      <c r="E49" s="284" t="s">
        <v>19</v>
      </c>
      <c r="F49" s="287" t="s">
        <v>184</v>
      </c>
      <c r="G49" s="288">
        <v>2021</v>
      </c>
      <c r="H49" s="290">
        <v>0.8</v>
      </c>
      <c r="I49" s="290">
        <v>0.02</v>
      </c>
    </row>
    <row r="50" spans="1:9" s="76" customFormat="1" ht="33" customHeight="1" x14ac:dyDescent="0.2">
      <c r="C50" s="81"/>
      <c r="F50" s="313"/>
      <c r="G50" s="81"/>
      <c r="H50" s="81"/>
      <c r="I50" s="81"/>
    </row>
    <row r="51" spans="1:9" ht="15.75" customHeight="1" x14ac:dyDescent="0.2"/>
    <row r="52" spans="1:9" ht="15.75" customHeight="1" x14ac:dyDescent="0.2"/>
    <row r="53" spans="1:9" ht="15.75" customHeight="1" x14ac:dyDescent="0.2"/>
    <row r="54" spans="1:9" ht="15.75" customHeight="1" x14ac:dyDescent="0.2"/>
    <row r="55" spans="1:9" ht="15.75" customHeight="1" x14ac:dyDescent="0.2"/>
    <row r="56" spans="1:9" ht="15.75" customHeight="1" x14ac:dyDescent="0.2"/>
    <row r="57" spans="1:9" ht="15.75" customHeight="1" x14ac:dyDescent="0.2"/>
    <row r="58" spans="1:9" ht="15.75" customHeight="1" x14ac:dyDescent="0.2"/>
    <row r="59" spans="1:9" ht="15.75" customHeight="1" x14ac:dyDescent="0.2"/>
    <row r="60" spans="1:9" ht="15.75" customHeight="1" x14ac:dyDescent="0.2"/>
    <row r="61" spans="1:9" ht="15.75" customHeight="1" x14ac:dyDescent="0.2"/>
    <row r="62" spans="1:9" ht="15.75" customHeight="1" x14ac:dyDescent="0.2"/>
    <row r="63" spans="1:9" ht="15.75" customHeight="1" x14ac:dyDescent="0.2"/>
    <row r="64" spans="1:9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</sheetData>
  <autoFilter ref="A3:I49" xr:uid="{00000000-0009-0000-0000-000000000000}">
    <filterColumn colId="2" showButton="0"/>
    <filterColumn colId="3" showButton="0"/>
    <filterColumn colId="4" showButton="0"/>
    <filterColumn colId="5" showButton="0"/>
  </autoFilter>
  <mergeCells count="9">
    <mergeCell ref="I3:I5"/>
    <mergeCell ref="H3:H5"/>
    <mergeCell ref="B3:B5"/>
    <mergeCell ref="C3:G3"/>
    <mergeCell ref="A3:A5"/>
    <mergeCell ref="C4:C5"/>
    <mergeCell ref="D4:D5"/>
    <mergeCell ref="E4:E5"/>
    <mergeCell ref="F4:G4"/>
  </mergeCells>
  <pageMargins left="0.7" right="0.7" top="0.75" bottom="0.75" header="0.3" footer="0.3"/>
  <pageSetup orientation="portrait" horizontalDpi="0" verticalDpi="0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14B891"/>
  </sheetPr>
  <dimension ref="A1:BC896"/>
  <sheetViews>
    <sheetView tabSelected="1" view="pageBreakPreview" topLeftCell="X24" zoomScale="50" zoomScaleNormal="65" workbookViewId="0">
      <selection activeCell="AN32" sqref="AN32:AN33"/>
    </sheetView>
  </sheetViews>
  <sheetFormatPr baseColWidth="10" defaultColWidth="14.5" defaultRowHeight="15" customHeight="1" x14ac:dyDescent="0.2"/>
  <cols>
    <col min="1" max="1" width="20.6640625" style="5" customWidth="1"/>
    <col min="2" max="2" width="17.83203125" style="5" customWidth="1"/>
    <col min="3" max="4" width="27" style="5" customWidth="1"/>
    <col min="5" max="5" width="35.6640625" style="5" customWidth="1"/>
    <col min="6" max="6" width="22" style="5" customWidth="1"/>
    <col min="7" max="7" width="35.1640625" style="35" customWidth="1"/>
    <col min="8" max="8" width="14.5" style="5" customWidth="1"/>
    <col min="9" max="9" width="19.33203125" style="5" customWidth="1"/>
    <col min="10" max="10" width="8.5" style="5" customWidth="1"/>
    <col min="11" max="11" width="15.5" style="35" customWidth="1"/>
    <col min="12" max="12" width="21.1640625" style="5" hidden="1" customWidth="1"/>
    <col min="13" max="13" width="22.83203125" style="5" hidden="1" customWidth="1"/>
    <col min="14" max="14" width="15.83203125" style="5" hidden="1" customWidth="1"/>
    <col min="15" max="15" width="14" style="5" hidden="1" customWidth="1"/>
    <col min="16" max="16" width="20.6640625" style="5" hidden="1" customWidth="1"/>
    <col min="17" max="17" width="23.6640625" style="5" hidden="1" customWidth="1"/>
    <col min="18" max="19" width="12" style="5" hidden="1" customWidth="1"/>
    <col min="20" max="20" width="20" style="5" customWidth="1"/>
    <col min="21" max="21" width="20.5" style="5" customWidth="1"/>
    <col min="22" max="24" width="12" style="5" customWidth="1"/>
    <col min="25" max="26" width="21" style="5" customWidth="1"/>
    <col min="27" max="27" width="14.5" style="5" customWidth="1"/>
    <col min="28" max="28" width="14.1640625" style="5" customWidth="1"/>
    <col min="29" max="29" width="21.1640625" style="5" customWidth="1"/>
    <col min="30" max="30" width="25.5" style="5" customWidth="1"/>
    <col min="31" max="32" width="13.33203125" style="5" customWidth="1"/>
    <col min="33" max="33" width="22.1640625" style="5" customWidth="1"/>
    <col min="34" max="34" width="22.33203125" style="5" customWidth="1"/>
    <col min="35" max="36" width="12" style="5" customWidth="1"/>
    <col min="37" max="37" width="23.33203125" style="5" customWidth="1"/>
    <col min="38" max="38" width="24.33203125" style="5" customWidth="1"/>
    <col min="39" max="40" width="12" style="5" customWidth="1"/>
    <col min="41" max="41" width="14.1640625" style="5" customWidth="1"/>
    <col min="42" max="42" width="14.1640625" style="539" customWidth="1"/>
    <col min="43" max="43" width="57.33203125" style="5" customWidth="1"/>
    <col min="44" max="44" width="18" style="5" customWidth="1"/>
    <col min="45" max="45" width="13.5" style="5" customWidth="1"/>
    <col min="46" max="46" width="18.6640625" style="5" customWidth="1"/>
    <col min="47" max="47" width="12" style="5" customWidth="1"/>
    <col min="48" max="48" width="18.33203125" style="5" customWidth="1"/>
    <col min="49" max="49" width="12" style="5" customWidth="1"/>
    <col min="50" max="50" width="14.6640625" style="5" customWidth="1"/>
    <col min="51" max="51" width="12" style="5" customWidth="1"/>
    <col min="52" max="52" width="16.5" style="5" customWidth="1"/>
    <col min="53" max="53" width="40" style="35" customWidth="1"/>
    <col min="54" max="55" width="20.83203125" style="5" customWidth="1"/>
    <col min="56" max="56" width="30.1640625" style="5" customWidth="1"/>
    <col min="57" max="57" width="35.33203125" style="5" customWidth="1"/>
    <col min="58" max="67" width="11.5" style="5" customWidth="1"/>
    <col min="68" max="16384" width="14.5" style="5"/>
  </cols>
  <sheetData>
    <row r="1" spans="1:55" ht="35.25" customHeight="1" x14ac:dyDescent="0.2">
      <c r="A1" s="1572"/>
      <c r="B1" s="1572"/>
      <c r="C1" s="1572"/>
      <c r="D1" s="1572"/>
      <c r="E1" s="1572"/>
      <c r="F1" s="1573"/>
      <c r="G1" s="1565" t="s">
        <v>641</v>
      </c>
      <c r="H1" s="1567"/>
      <c r="I1" s="1567"/>
      <c r="J1" s="1567"/>
      <c r="K1" s="1567"/>
      <c r="L1" s="1567"/>
      <c r="M1" s="1567"/>
      <c r="N1" s="1567"/>
      <c r="O1" s="1567"/>
      <c r="P1" s="1567"/>
      <c r="Q1" s="1567"/>
      <c r="R1" s="1567"/>
      <c r="S1" s="1567"/>
      <c r="T1" s="1567"/>
      <c r="U1" s="1567"/>
      <c r="V1" s="1567"/>
      <c r="W1" s="1567"/>
      <c r="X1" s="1567"/>
      <c r="Y1" s="1567"/>
      <c r="Z1" s="1567"/>
      <c r="AA1" s="1567"/>
      <c r="AB1" s="1567"/>
      <c r="AC1" s="1567"/>
      <c r="AD1" s="1567"/>
      <c r="AE1" s="1567"/>
      <c r="AF1" s="1567"/>
      <c r="AG1" s="1567"/>
      <c r="AH1" s="1567"/>
      <c r="AI1" s="1567"/>
      <c r="AJ1" s="1567"/>
      <c r="AK1" s="1567"/>
      <c r="AL1" s="1567"/>
      <c r="AM1" s="1567"/>
      <c r="AN1" s="1567"/>
      <c r="AO1" s="1567"/>
      <c r="AP1" s="1567"/>
      <c r="AQ1" s="1567"/>
      <c r="AR1" s="1567"/>
      <c r="AS1" s="1567"/>
      <c r="AT1" s="1567"/>
      <c r="AU1" s="1567"/>
      <c r="AV1" s="1567"/>
      <c r="AW1" s="1567"/>
      <c r="AX1" s="1567"/>
      <c r="AY1" s="1567"/>
      <c r="AZ1" s="1567"/>
      <c r="BA1" s="1567"/>
      <c r="BB1" s="1565"/>
      <c r="BC1" s="1566"/>
    </row>
    <row r="2" spans="1:55" ht="29.25" customHeight="1" thickBot="1" x14ac:dyDescent="0.25">
      <c r="A2" s="1572"/>
      <c r="B2" s="1572"/>
      <c r="C2" s="1572"/>
      <c r="D2" s="1572"/>
      <c r="E2" s="1572"/>
      <c r="F2" s="1573"/>
      <c r="G2" s="1568"/>
      <c r="H2" s="1569"/>
      <c r="I2" s="1569"/>
      <c r="J2" s="1569"/>
      <c r="K2" s="1569"/>
      <c r="L2" s="1569"/>
      <c r="M2" s="1569"/>
      <c r="N2" s="1569"/>
      <c r="O2" s="1569"/>
      <c r="P2" s="1569"/>
      <c r="Q2" s="1569"/>
      <c r="R2" s="1569"/>
      <c r="S2" s="1569"/>
      <c r="T2" s="1569"/>
      <c r="U2" s="1569"/>
      <c r="V2" s="1569"/>
      <c r="W2" s="1569"/>
      <c r="X2" s="1569"/>
      <c r="Y2" s="1569"/>
      <c r="Z2" s="1569"/>
      <c r="AA2" s="1569"/>
      <c r="AB2" s="1569"/>
      <c r="AC2" s="1569"/>
      <c r="AD2" s="1569"/>
      <c r="AE2" s="1569"/>
      <c r="AF2" s="1569"/>
      <c r="AG2" s="1569"/>
      <c r="AH2" s="1569"/>
      <c r="AI2" s="1569"/>
      <c r="AJ2" s="1569"/>
      <c r="AK2" s="1569"/>
      <c r="AL2" s="1569"/>
      <c r="AM2" s="1569"/>
      <c r="AN2" s="1569"/>
      <c r="AO2" s="1569"/>
      <c r="AP2" s="1569"/>
      <c r="AQ2" s="1569"/>
      <c r="AR2" s="1569"/>
      <c r="AS2" s="1569"/>
      <c r="AT2" s="1569"/>
      <c r="AU2" s="1569"/>
      <c r="AV2" s="1569"/>
      <c r="AW2" s="1569"/>
      <c r="AX2" s="1569"/>
      <c r="AY2" s="1569"/>
      <c r="AZ2" s="1569"/>
      <c r="BA2" s="1569"/>
      <c r="BB2" s="1374"/>
      <c r="BC2" s="1376"/>
    </row>
    <row r="3" spans="1:55" ht="55.5" customHeight="1" x14ac:dyDescent="0.2">
      <c r="A3" s="1572"/>
      <c r="B3" s="1572"/>
      <c r="C3" s="1572"/>
      <c r="D3" s="1572"/>
      <c r="E3" s="1572"/>
      <c r="F3" s="1573"/>
      <c r="G3" s="1565" t="s">
        <v>642</v>
      </c>
      <c r="H3" s="1567"/>
      <c r="I3" s="1567"/>
      <c r="J3" s="1567"/>
      <c r="K3" s="1567"/>
      <c r="L3" s="1567"/>
      <c r="M3" s="1567"/>
      <c r="N3" s="1567"/>
      <c r="O3" s="1567"/>
      <c r="P3" s="1567"/>
      <c r="Q3" s="1567"/>
      <c r="R3" s="1567"/>
      <c r="S3" s="1567"/>
      <c r="T3" s="1567"/>
      <c r="U3" s="1567"/>
      <c r="V3" s="1567"/>
      <c r="W3" s="1567"/>
      <c r="X3" s="1567"/>
      <c r="Y3" s="1567"/>
      <c r="Z3" s="1567"/>
      <c r="AA3" s="1567"/>
      <c r="AB3" s="1567"/>
      <c r="AC3" s="1567"/>
      <c r="AD3" s="1567"/>
      <c r="AE3" s="1567"/>
      <c r="AF3" s="1567"/>
      <c r="AG3" s="1567"/>
      <c r="AH3" s="1567"/>
      <c r="AI3" s="1567"/>
      <c r="AJ3" s="1567"/>
      <c r="AK3" s="1567"/>
      <c r="AL3" s="1567"/>
      <c r="AM3" s="1567"/>
      <c r="AN3" s="1567"/>
      <c r="AO3" s="1567"/>
      <c r="AP3" s="1567"/>
      <c r="AQ3" s="1567"/>
      <c r="AR3" s="1567"/>
      <c r="AS3" s="1567"/>
      <c r="AT3" s="1567"/>
      <c r="AU3" s="1567"/>
      <c r="AV3" s="1567"/>
      <c r="AW3" s="1567"/>
      <c r="AX3" s="1567"/>
      <c r="AY3" s="1567"/>
      <c r="AZ3" s="1567"/>
      <c r="BA3" s="1567"/>
      <c r="BB3" s="1374"/>
      <c r="BC3" s="1376"/>
    </row>
    <row r="4" spans="1:55" ht="63.75" customHeight="1" thickBot="1" x14ac:dyDescent="0.25">
      <c r="A4" s="1574"/>
      <c r="B4" s="1574"/>
      <c r="C4" s="1574"/>
      <c r="D4" s="1574"/>
      <c r="E4" s="1574"/>
      <c r="F4" s="1575"/>
      <c r="G4" s="1374"/>
      <c r="H4" s="1375"/>
      <c r="I4" s="1375"/>
      <c r="J4" s="1375"/>
      <c r="K4" s="1375"/>
      <c r="L4" s="1375"/>
      <c r="M4" s="1375"/>
      <c r="N4" s="1375"/>
      <c r="O4" s="1375"/>
      <c r="P4" s="1375"/>
      <c r="Q4" s="1375"/>
      <c r="R4" s="1375"/>
      <c r="S4" s="1375"/>
      <c r="T4" s="1375"/>
      <c r="U4" s="1375"/>
      <c r="V4" s="1375"/>
      <c r="W4" s="1375"/>
      <c r="X4" s="1375"/>
      <c r="Y4" s="1375"/>
      <c r="Z4" s="1375"/>
      <c r="AA4" s="1375"/>
      <c r="AB4" s="1375"/>
      <c r="AC4" s="1375"/>
      <c r="AD4" s="1375"/>
      <c r="AE4" s="1375"/>
      <c r="AF4" s="1375"/>
      <c r="AG4" s="1375"/>
      <c r="AH4" s="1375"/>
      <c r="AI4" s="1375"/>
      <c r="AJ4" s="1375"/>
      <c r="AK4" s="1375"/>
      <c r="AL4" s="1375"/>
      <c r="AM4" s="1375"/>
      <c r="AN4" s="1375"/>
      <c r="AO4" s="1375"/>
      <c r="AP4" s="1375"/>
      <c r="AQ4" s="1375"/>
      <c r="AR4" s="1375"/>
      <c r="AS4" s="1375"/>
      <c r="AT4" s="1375"/>
      <c r="AU4" s="1375"/>
      <c r="AV4" s="1375"/>
      <c r="AW4" s="1375"/>
      <c r="AX4" s="1375"/>
      <c r="AY4" s="1375"/>
      <c r="AZ4" s="1375"/>
      <c r="BA4" s="1375"/>
      <c r="BB4" s="1374"/>
      <c r="BC4" s="1376"/>
    </row>
    <row r="5" spans="1:55" ht="22.5" customHeight="1" x14ac:dyDescent="0.2">
      <c r="A5" s="1576" t="s">
        <v>495</v>
      </c>
      <c r="B5" s="1035" t="s">
        <v>197</v>
      </c>
      <c r="C5" s="135"/>
      <c r="D5" s="135"/>
      <c r="E5" s="1035" t="s">
        <v>1</v>
      </c>
      <c r="F5" s="1035" t="s">
        <v>2</v>
      </c>
      <c r="G5" s="1035"/>
      <c r="H5" s="1035"/>
      <c r="I5" s="1035"/>
      <c r="J5" s="1035"/>
      <c r="K5" s="1589" t="s">
        <v>214</v>
      </c>
      <c r="L5" s="999" t="s">
        <v>424</v>
      </c>
      <c r="M5" s="1000"/>
      <c r="N5" s="1000"/>
      <c r="O5" s="1001"/>
      <c r="P5" s="1000" t="s">
        <v>425</v>
      </c>
      <c r="Q5" s="1000"/>
      <c r="R5" s="1000"/>
      <c r="S5" s="1001"/>
      <c r="T5" s="999" t="s">
        <v>191</v>
      </c>
      <c r="U5" s="1000"/>
      <c r="V5" s="1000"/>
      <c r="W5" s="1000"/>
      <c r="X5" s="1001"/>
      <c r="Y5" s="999" t="s">
        <v>426</v>
      </c>
      <c r="Z5" s="1000"/>
      <c r="AA5" s="1000"/>
      <c r="AB5" s="1001"/>
      <c r="AC5" s="1000" t="s">
        <v>427</v>
      </c>
      <c r="AD5" s="1000"/>
      <c r="AE5" s="1000"/>
      <c r="AF5" s="1000"/>
      <c r="AG5" s="999" t="s">
        <v>192</v>
      </c>
      <c r="AH5" s="1000"/>
      <c r="AI5" s="1000"/>
      <c r="AJ5" s="1001"/>
      <c r="AK5" s="999">
        <v>2023</v>
      </c>
      <c r="AL5" s="1000"/>
      <c r="AM5" s="1000"/>
      <c r="AN5" s="1001"/>
      <c r="AO5" s="1581" t="s">
        <v>497</v>
      </c>
      <c r="AP5" s="1584" t="s">
        <v>498</v>
      </c>
      <c r="AQ5" s="1047" t="s">
        <v>428</v>
      </c>
      <c r="AR5" s="1095" t="s">
        <v>643</v>
      </c>
      <c r="AS5" s="1035" t="s">
        <v>644</v>
      </c>
      <c r="AT5" s="1035" t="s">
        <v>645</v>
      </c>
      <c r="AU5" s="1035" t="s">
        <v>432</v>
      </c>
      <c r="AV5" s="1095" t="s">
        <v>646</v>
      </c>
      <c r="AW5" s="1035" t="s">
        <v>434</v>
      </c>
      <c r="AX5" s="1095" t="s">
        <v>647</v>
      </c>
      <c r="AY5" s="1035" t="s">
        <v>436</v>
      </c>
      <c r="AZ5" s="1095" t="s">
        <v>648</v>
      </c>
      <c r="BA5" s="1035" t="s">
        <v>438</v>
      </c>
      <c r="BB5" s="1035" t="s">
        <v>439</v>
      </c>
      <c r="BC5" s="1107" t="s">
        <v>440</v>
      </c>
    </row>
    <row r="6" spans="1:55" s="46" customFormat="1" ht="48" customHeight="1" x14ac:dyDescent="0.2">
      <c r="A6" s="1577"/>
      <c r="B6" s="1036"/>
      <c r="C6" s="1036" t="s">
        <v>198</v>
      </c>
      <c r="D6" s="1036" t="s">
        <v>199</v>
      </c>
      <c r="E6" s="1036"/>
      <c r="F6" s="1036"/>
      <c r="G6" s="1036"/>
      <c r="H6" s="1036"/>
      <c r="I6" s="1036"/>
      <c r="J6" s="1036"/>
      <c r="K6" s="1590"/>
      <c r="L6" s="983" t="s">
        <v>441</v>
      </c>
      <c r="M6" s="989" t="s">
        <v>442</v>
      </c>
      <c r="N6" s="989" t="s">
        <v>443</v>
      </c>
      <c r="O6" s="981" t="s">
        <v>405</v>
      </c>
      <c r="P6" s="1168" t="s">
        <v>441</v>
      </c>
      <c r="Q6" s="989" t="s">
        <v>442</v>
      </c>
      <c r="R6" s="989" t="s">
        <v>444</v>
      </c>
      <c r="S6" s="981" t="s">
        <v>405</v>
      </c>
      <c r="T6" s="983" t="s">
        <v>441</v>
      </c>
      <c r="U6" s="989" t="s">
        <v>442</v>
      </c>
      <c r="V6" s="989" t="s">
        <v>445</v>
      </c>
      <c r="W6" s="989" t="s">
        <v>649</v>
      </c>
      <c r="X6" s="981" t="s">
        <v>405</v>
      </c>
      <c r="Y6" s="983" t="s">
        <v>441</v>
      </c>
      <c r="Z6" s="989" t="s">
        <v>442</v>
      </c>
      <c r="AA6" s="989" t="s">
        <v>447</v>
      </c>
      <c r="AB6" s="981" t="s">
        <v>405</v>
      </c>
      <c r="AC6" s="1168" t="s">
        <v>441</v>
      </c>
      <c r="AD6" s="989" t="s">
        <v>442</v>
      </c>
      <c r="AE6" s="989" t="s">
        <v>650</v>
      </c>
      <c r="AF6" s="1530" t="s">
        <v>405</v>
      </c>
      <c r="AG6" s="983" t="s">
        <v>441</v>
      </c>
      <c r="AH6" s="989" t="s">
        <v>442</v>
      </c>
      <c r="AI6" s="989" t="s">
        <v>448</v>
      </c>
      <c r="AJ6" s="981" t="s">
        <v>405</v>
      </c>
      <c r="AK6" s="983" t="s">
        <v>441</v>
      </c>
      <c r="AL6" s="989" t="s">
        <v>442</v>
      </c>
      <c r="AM6" s="989" t="s">
        <v>450</v>
      </c>
      <c r="AN6" s="981" t="s">
        <v>405</v>
      </c>
      <c r="AO6" s="1582"/>
      <c r="AP6" s="1585"/>
      <c r="AQ6" s="1048"/>
      <c r="AR6" s="1096"/>
      <c r="AS6" s="1036"/>
      <c r="AT6" s="1036"/>
      <c r="AU6" s="1036"/>
      <c r="AV6" s="1096"/>
      <c r="AW6" s="1036"/>
      <c r="AX6" s="1096"/>
      <c r="AY6" s="1036"/>
      <c r="AZ6" s="1096"/>
      <c r="BA6" s="1036"/>
      <c r="BB6" s="1036"/>
      <c r="BC6" s="1108"/>
    </row>
    <row r="7" spans="1:55" ht="40.5" customHeight="1" x14ac:dyDescent="0.2">
      <c r="A7" s="1577"/>
      <c r="B7" s="1036"/>
      <c r="C7" s="1595"/>
      <c r="D7" s="1036"/>
      <c r="E7" s="1036"/>
      <c r="F7" s="1036" t="s">
        <v>5</v>
      </c>
      <c r="G7" s="1036" t="s">
        <v>6</v>
      </c>
      <c r="H7" s="1036" t="s">
        <v>7</v>
      </c>
      <c r="I7" s="1570" t="s">
        <v>651</v>
      </c>
      <c r="J7" s="1571"/>
      <c r="K7" s="1590"/>
      <c r="L7" s="984"/>
      <c r="M7" s="990"/>
      <c r="N7" s="990"/>
      <c r="O7" s="982"/>
      <c r="P7" s="1169"/>
      <c r="Q7" s="990"/>
      <c r="R7" s="990"/>
      <c r="S7" s="982"/>
      <c r="T7" s="984"/>
      <c r="U7" s="990"/>
      <c r="V7" s="990"/>
      <c r="W7" s="990"/>
      <c r="X7" s="982"/>
      <c r="Y7" s="984"/>
      <c r="Z7" s="990"/>
      <c r="AA7" s="990"/>
      <c r="AB7" s="982"/>
      <c r="AC7" s="1169"/>
      <c r="AD7" s="990"/>
      <c r="AE7" s="990"/>
      <c r="AF7" s="1531"/>
      <c r="AG7" s="984"/>
      <c r="AH7" s="990"/>
      <c r="AI7" s="990"/>
      <c r="AJ7" s="982"/>
      <c r="AK7" s="984"/>
      <c r="AL7" s="990"/>
      <c r="AM7" s="990"/>
      <c r="AN7" s="982"/>
      <c r="AO7" s="1582"/>
      <c r="AP7" s="1585"/>
      <c r="AQ7" s="1048"/>
      <c r="AR7" s="1096"/>
      <c r="AS7" s="1036"/>
      <c r="AT7" s="1036"/>
      <c r="AU7" s="1036"/>
      <c r="AV7" s="1096"/>
      <c r="AW7" s="1036"/>
      <c r="AX7" s="1096"/>
      <c r="AY7" s="1036"/>
      <c r="AZ7" s="1096"/>
      <c r="BA7" s="1036"/>
      <c r="BB7" s="1036"/>
      <c r="BC7" s="1108"/>
    </row>
    <row r="8" spans="1:55" ht="33" customHeight="1" thickBot="1" x14ac:dyDescent="0.25">
      <c r="A8" s="1578"/>
      <c r="B8" s="1037"/>
      <c r="C8" s="1596"/>
      <c r="D8" s="1037"/>
      <c r="E8" s="1037"/>
      <c r="F8" s="1037"/>
      <c r="G8" s="1037"/>
      <c r="H8" s="1037"/>
      <c r="I8" s="37" t="s">
        <v>9</v>
      </c>
      <c r="J8" s="37" t="s">
        <v>10</v>
      </c>
      <c r="K8" s="1591"/>
      <c r="L8" s="1500"/>
      <c r="M8" s="1501"/>
      <c r="N8" s="1501"/>
      <c r="O8" s="1502"/>
      <c r="P8" s="1533"/>
      <c r="Q8" s="1501"/>
      <c r="R8" s="1501"/>
      <c r="S8" s="1502"/>
      <c r="T8" s="984"/>
      <c r="U8" s="990"/>
      <c r="V8" s="990"/>
      <c r="W8" s="990"/>
      <c r="X8" s="982"/>
      <c r="Y8" s="1500"/>
      <c r="Z8" s="1501"/>
      <c r="AA8" s="1501"/>
      <c r="AB8" s="1502"/>
      <c r="AC8" s="1533"/>
      <c r="AD8" s="1501"/>
      <c r="AE8" s="1501"/>
      <c r="AF8" s="1532"/>
      <c r="AG8" s="1500"/>
      <c r="AH8" s="1501"/>
      <c r="AI8" s="1501"/>
      <c r="AJ8" s="1502"/>
      <c r="AK8" s="1500"/>
      <c r="AL8" s="1501"/>
      <c r="AM8" s="1501"/>
      <c r="AN8" s="1502"/>
      <c r="AO8" s="1583"/>
      <c r="AP8" s="1586"/>
      <c r="AQ8" s="1049"/>
      <c r="AR8" s="1097"/>
      <c r="AS8" s="1037"/>
      <c r="AT8" s="1037"/>
      <c r="AU8" s="1037"/>
      <c r="AV8" s="1097"/>
      <c r="AW8" s="1037"/>
      <c r="AX8" s="1097"/>
      <c r="AY8" s="1037"/>
      <c r="AZ8" s="1097"/>
      <c r="BA8" s="1037"/>
      <c r="BB8" s="1037"/>
      <c r="BC8" s="1109"/>
    </row>
    <row r="9" spans="1:55" ht="84" x14ac:dyDescent="0.2">
      <c r="A9" s="1098" t="s">
        <v>253</v>
      </c>
      <c r="B9" s="1066" t="s">
        <v>652</v>
      </c>
      <c r="C9" s="1042" t="s">
        <v>256</v>
      </c>
      <c r="D9" s="1042" t="s">
        <v>257</v>
      </c>
      <c r="E9" s="1594" t="s">
        <v>149</v>
      </c>
      <c r="F9" s="1598" t="s">
        <v>150</v>
      </c>
      <c r="G9" s="1579" t="s">
        <v>151</v>
      </c>
      <c r="H9" s="1593" t="s">
        <v>152</v>
      </c>
      <c r="I9" s="1057" t="s">
        <v>153</v>
      </c>
      <c r="J9" s="1074">
        <v>2020</v>
      </c>
      <c r="K9" s="1556">
        <v>95</v>
      </c>
      <c r="L9" s="1503"/>
      <c r="M9" s="1517"/>
      <c r="N9" s="1538">
        <v>93</v>
      </c>
      <c r="O9" s="994">
        <v>0.25</v>
      </c>
      <c r="P9" s="1536"/>
      <c r="Q9" s="1517"/>
      <c r="R9" s="1538">
        <v>49</v>
      </c>
      <c r="S9" s="1550">
        <v>0.25</v>
      </c>
      <c r="T9" s="1536"/>
      <c r="U9" s="1517"/>
      <c r="V9" s="1538">
        <v>49</v>
      </c>
      <c r="W9" s="1498">
        <v>95</v>
      </c>
      <c r="X9" s="994">
        <v>0.5</v>
      </c>
      <c r="Y9" s="1534"/>
      <c r="Z9" s="1517">
        <v>80</v>
      </c>
      <c r="AA9" s="987">
        <v>0.49</v>
      </c>
      <c r="AB9" s="1592">
        <v>0.75</v>
      </c>
      <c r="AC9" s="1503"/>
      <c r="AD9" s="1517">
        <v>49</v>
      </c>
      <c r="AE9" s="987">
        <f>AC9/AD9</f>
        <v>0</v>
      </c>
      <c r="AF9" s="1507">
        <f>AE9/$K9</f>
        <v>0</v>
      </c>
      <c r="AG9" s="1503"/>
      <c r="AH9" s="1517">
        <v>49</v>
      </c>
      <c r="AI9" s="987">
        <f>AG9/AH9</f>
        <v>0</v>
      </c>
      <c r="AJ9" s="1507">
        <f>AI9/$K9</f>
        <v>0</v>
      </c>
      <c r="AK9" s="1503"/>
      <c r="AL9" s="1517">
        <v>49</v>
      </c>
      <c r="AM9" s="992">
        <v>1</v>
      </c>
      <c r="AN9" s="994">
        <v>1</v>
      </c>
      <c r="AO9" s="1587">
        <v>0.01</v>
      </c>
      <c r="AP9" s="1506">
        <f>AN9*AO9</f>
        <v>0.01</v>
      </c>
      <c r="AQ9" s="94" t="s">
        <v>653</v>
      </c>
      <c r="AR9" s="143">
        <v>0.3</v>
      </c>
      <c r="AS9" s="136">
        <v>1</v>
      </c>
      <c r="AT9" s="136">
        <v>1</v>
      </c>
      <c r="AU9" s="136">
        <v>0</v>
      </c>
      <c r="AV9" s="136" t="s">
        <v>584</v>
      </c>
      <c r="AW9" s="136">
        <v>0</v>
      </c>
      <c r="AX9" s="136" t="s">
        <v>584</v>
      </c>
      <c r="AY9" s="136">
        <v>0</v>
      </c>
      <c r="AZ9" s="136" t="s">
        <v>526</v>
      </c>
      <c r="BA9" s="15" t="s">
        <v>654</v>
      </c>
      <c r="BB9" s="1057" t="s">
        <v>655</v>
      </c>
      <c r="BC9" s="1622" t="s">
        <v>269</v>
      </c>
    </row>
    <row r="10" spans="1:55" ht="63" x14ac:dyDescent="0.2">
      <c r="A10" s="1099"/>
      <c r="B10" s="1067"/>
      <c r="C10" s="1064"/>
      <c r="D10" s="1064"/>
      <c r="E10" s="1597"/>
      <c r="F10" s="1598"/>
      <c r="G10" s="1579"/>
      <c r="H10" s="1593"/>
      <c r="I10" s="1057"/>
      <c r="J10" s="1074"/>
      <c r="K10" s="1556"/>
      <c r="L10" s="1504"/>
      <c r="M10" s="1497"/>
      <c r="N10" s="1539"/>
      <c r="O10" s="991"/>
      <c r="P10" s="1537"/>
      <c r="Q10" s="1497"/>
      <c r="R10" s="1539"/>
      <c r="S10" s="1546"/>
      <c r="T10" s="1537"/>
      <c r="U10" s="1497"/>
      <c r="V10" s="1539"/>
      <c r="W10" s="1499"/>
      <c r="X10" s="991"/>
      <c r="Y10" s="1535"/>
      <c r="Z10" s="1497"/>
      <c r="AA10" s="988"/>
      <c r="AB10" s="1540"/>
      <c r="AC10" s="1504"/>
      <c r="AD10" s="1497"/>
      <c r="AE10" s="988"/>
      <c r="AF10" s="1505"/>
      <c r="AG10" s="1504"/>
      <c r="AH10" s="1497"/>
      <c r="AI10" s="988"/>
      <c r="AJ10" s="1505"/>
      <c r="AK10" s="1504"/>
      <c r="AL10" s="1497"/>
      <c r="AM10" s="993"/>
      <c r="AN10" s="991"/>
      <c r="AO10" s="1588"/>
      <c r="AP10" s="1024"/>
      <c r="AQ10" s="91" t="s">
        <v>656</v>
      </c>
      <c r="AR10" s="13">
        <v>0.35</v>
      </c>
      <c r="AS10" s="23">
        <v>1</v>
      </c>
      <c r="AT10" s="23">
        <v>1</v>
      </c>
      <c r="AU10" s="23">
        <v>1</v>
      </c>
      <c r="AV10" s="23">
        <v>1</v>
      </c>
      <c r="AW10" s="23">
        <v>1</v>
      </c>
      <c r="AX10" s="23">
        <v>1</v>
      </c>
      <c r="AY10" s="23">
        <v>1</v>
      </c>
      <c r="AZ10" s="23">
        <v>1</v>
      </c>
      <c r="BA10" s="8" t="s">
        <v>657</v>
      </c>
      <c r="BB10" s="1057"/>
      <c r="BC10" s="1057"/>
    </row>
    <row r="11" spans="1:55" ht="42" x14ac:dyDescent="0.2">
      <c r="A11" s="1099"/>
      <c r="B11" s="1067"/>
      <c r="C11" s="1064"/>
      <c r="D11" s="1064"/>
      <c r="E11" s="1597"/>
      <c r="F11" s="1599"/>
      <c r="G11" s="1580"/>
      <c r="H11" s="1594"/>
      <c r="I11" s="1032"/>
      <c r="J11" s="1021"/>
      <c r="K11" s="1557"/>
      <c r="L11" s="1504"/>
      <c r="M11" s="1497"/>
      <c r="N11" s="1539"/>
      <c r="O11" s="991"/>
      <c r="P11" s="1537"/>
      <c r="Q11" s="1497"/>
      <c r="R11" s="1539"/>
      <c r="S11" s="1546"/>
      <c r="T11" s="1537"/>
      <c r="U11" s="1497"/>
      <c r="V11" s="1539"/>
      <c r="W11" s="1499"/>
      <c r="X11" s="991"/>
      <c r="Y11" s="1535"/>
      <c r="Z11" s="1497"/>
      <c r="AA11" s="988"/>
      <c r="AB11" s="1540"/>
      <c r="AC11" s="1504"/>
      <c r="AD11" s="1497"/>
      <c r="AE11" s="988"/>
      <c r="AF11" s="1505"/>
      <c r="AG11" s="1504"/>
      <c r="AH11" s="1497"/>
      <c r="AI11" s="988"/>
      <c r="AJ11" s="1505"/>
      <c r="AK11" s="1504"/>
      <c r="AL11" s="1497"/>
      <c r="AM11" s="993"/>
      <c r="AN11" s="991"/>
      <c r="AO11" s="1588"/>
      <c r="AP11" s="1024"/>
      <c r="AQ11" s="91" t="s">
        <v>658</v>
      </c>
      <c r="AR11" s="13">
        <v>0.35</v>
      </c>
      <c r="AS11" s="23">
        <v>0</v>
      </c>
      <c r="AT11" s="23" t="s">
        <v>584</v>
      </c>
      <c r="AU11" s="23">
        <v>0.5</v>
      </c>
      <c r="AV11" s="23">
        <v>0</v>
      </c>
      <c r="AW11" s="23">
        <v>0</v>
      </c>
      <c r="AX11" s="23">
        <v>1</v>
      </c>
      <c r="AY11" s="23">
        <v>0.5</v>
      </c>
      <c r="AZ11" s="23" t="s">
        <v>490</v>
      </c>
      <c r="BA11" s="8" t="s">
        <v>659</v>
      </c>
      <c r="BB11" s="1032"/>
      <c r="BC11" s="1032"/>
    </row>
    <row r="12" spans="1:55" ht="42" x14ac:dyDescent="0.2">
      <c r="A12" s="1099"/>
      <c r="B12" s="1067"/>
      <c r="C12" s="1041" t="s">
        <v>271</v>
      </c>
      <c r="D12" s="1064" t="s">
        <v>221</v>
      </c>
      <c r="E12" s="1078" t="s">
        <v>660</v>
      </c>
      <c r="F12" s="1617" t="s">
        <v>155</v>
      </c>
      <c r="G12" s="1555" t="s">
        <v>156</v>
      </c>
      <c r="H12" s="1078" t="s">
        <v>19</v>
      </c>
      <c r="I12" s="1619" t="s">
        <v>661</v>
      </c>
      <c r="J12" s="1020">
        <v>2022</v>
      </c>
      <c r="K12" s="1551">
        <v>0.2</v>
      </c>
      <c r="L12" s="1516"/>
      <c r="M12" s="1528"/>
      <c r="N12" s="993" t="e">
        <f>L12/M12</f>
        <v>#DIV/0!</v>
      </c>
      <c r="O12" s="991" t="e">
        <f>N12/$K12</f>
        <v>#DIV/0!</v>
      </c>
      <c r="P12" s="1541"/>
      <c r="Q12" s="1528"/>
      <c r="R12" s="993" t="e">
        <f>P12/Q12</f>
        <v>#DIV/0!</v>
      </c>
      <c r="S12" s="1546" t="e">
        <f>R12/$K12</f>
        <v>#DIV/0!</v>
      </c>
      <c r="T12" s="1541">
        <v>353628930</v>
      </c>
      <c r="U12" s="1528">
        <v>569609239</v>
      </c>
      <c r="V12" s="993">
        <f>T12/U12</f>
        <v>0.62082723696832454</v>
      </c>
      <c r="W12" s="993">
        <f>K12/2</f>
        <v>0.1</v>
      </c>
      <c r="X12" s="991">
        <v>0.5</v>
      </c>
      <c r="Y12" s="1541">
        <v>353628930</v>
      </c>
      <c r="Z12" s="1528">
        <v>569609239</v>
      </c>
      <c r="AA12" s="988">
        <f>Y12/Z12</f>
        <v>0.62082723696832454</v>
      </c>
      <c r="AB12" s="1540">
        <v>0.25</v>
      </c>
      <c r="AC12" s="1516">
        <v>372426000</v>
      </c>
      <c r="AD12" s="1528">
        <v>569609239</v>
      </c>
      <c r="AE12" s="988">
        <f>AC12/AD12</f>
        <v>0.65382717572107363</v>
      </c>
      <c r="AF12" s="1505">
        <v>0.25</v>
      </c>
      <c r="AG12" s="1516">
        <v>372426000</v>
      </c>
      <c r="AH12" s="1528">
        <v>569609239</v>
      </c>
      <c r="AI12" s="988">
        <f>AG12/AH12</f>
        <v>0.65382717572107363</v>
      </c>
      <c r="AJ12" s="1505">
        <v>0.5</v>
      </c>
      <c r="AK12" s="1516">
        <v>372426000</v>
      </c>
      <c r="AL12" s="1528">
        <v>569609239</v>
      </c>
      <c r="AM12" s="993">
        <f>AK12/AL12</f>
        <v>0.65382717572107363</v>
      </c>
      <c r="AN12" s="991">
        <v>1</v>
      </c>
      <c r="AO12" s="1612">
        <v>0.01</v>
      </c>
      <c r="AP12" s="1024">
        <f>AN12*AO12</f>
        <v>0.01</v>
      </c>
      <c r="AQ12" s="94" t="s">
        <v>662</v>
      </c>
      <c r="AR12" s="119" t="s">
        <v>663</v>
      </c>
      <c r="AS12" s="136">
        <v>3</v>
      </c>
      <c r="AT12" s="136">
        <v>3</v>
      </c>
      <c r="AU12" s="136">
        <v>3</v>
      </c>
      <c r="AV12" s="136">
        <v>3</v>
      </c>
      <c r="AW12" s="136">
        <v>3</v>
      </c>
      <c r="AX12" s="136">
        <v>3</v>
      </c>
      <c r="AY12" s="136">
        <v>3</v>
      </c>
      <c r="AZ12" s="136">
        <v>3</v>
      </c>
      <c r="BA12" s="8" t="s">
        <v>664</v>
      </c>
      <c r="BB12" s="1031" t="s">
        <v>665</v>
      </c>
      <c r="BC12" s="1050" t="s">
        <v>666</v>
      </c>
    </row>
    <row r="13" spans="1:55" ht="42" x14ac:dyDescent="0.2">
      <c r="A13" s="1099"/>
      <c r="B13" s="1067"/>
      <c r="C13" s="1075"/>
      <c r="D13" s="1064"/>
      <c r="E13" s="1081"/>
      <c r="F13" s="1618"/>
      <c r="G13" s="1227"/>
      <c r="H13" s="1081"/>
      <c r="I13" s="1620"/>
      <c r="J13" s="1074"/>
      <c r="K13" s="1052"/>
      <c r="L13" s="1516"/>
      <c r="M13" s="1528"/>
      <c r="N13" s="993"/>
      <c r="O13" s="991"/>
      <c r="P13" s="1541"/>
      <c r="Q13" s="1528"/>
      <c r="R13" s="993"/>
      <c r="S13" s="1546"/>
      <c r="T13" s="1541"/>
      <c r="U13" s="1528"/>
      <c r="V13" s="993"/>
      <c r="W13" s="993"/>
      <c r="X13" s="991"/>
      <c r="Y13" s="1541"/>
      <c r="Z13" s="1528"/>
      <c r="AA13" s="988"/>
      <c r="AB13" s="1540"/>
      <c r="AC13" s="1516"/>
      <c r="AD13" s="1528"/>
      <c r="AE13" s="988"/>
      <c r="AF13" s="1505"/>
      <c r="AG13" s="1516"/>
      <c r="AH13" s="1528"/>
      <c r="AI13" s="988"/>
      <c r="AJ13" s="1505"/>
      <c r="AK13" s="1516"/>
      <c r="AL13" s="1528"/>
      <c r="AM13" s="993"/>
      <c r="AN13" s="991"/>
      <c r="AO13" s="1612"/>
      <c r="AP13" s="1024"/>
      <c r="AQ13" s="94" t="s">
        <v>667</v>
      </c>
      <c r="AR13" s="119" t="s">
        <v>663</v>
      </c>
      <c r="AS13" s="136">
        <v>3</v>
      </c>
      <c r="AT13" s="136">
        <v>3</v>
      </c>
      <c r="AU13" s="136">
        <v>3</v>
      </c>
      <c r="AV13" s="136">
        <v>3</v>
      </c>
      <c r="AW13" s="136">
        <v>3</v>
      </c>
      <c r="AX13" s="136">
        <v>3</v>
      </c>
      <c r="AY13" s="136">
        <v>3</v>
      </c>
      <c r="AZ13" s="136">
        <v>3</v>
      </c>
      <c r="BA13" s="8" t="s">
        <v>668</v>
      </c>
      <c r="BB13" s="1057"/>
      <c r="BC13" s="1058"/>
    </row>
    <row r="14" spans="1:55" ht="84" x14ac:dyDescent="0.2">
      <c r="A14" s="1099"/>
      <c r="B14" s="1067"/>
      <c r="C14" s="1075"/>
      <c r="D14" s="1064"/>
      <c r="E14" s="1101"/>
      <c r="F14" s="1176"/>
      <c r="G14" s="1607"/>
      <c r="H14" s="1101"/>
      <c r="I14" s="1621"/>
      <c r="J14" s="1021"/>
      <c r="K14" s="1053"/>
      <c r="L14" s="1516"/>
      <c r="M14" s="1528"/>
      <c r="N14" s="993"/>
      <c r="O14" s="991"/>
      <c r="P14" s="1541"/>
      <c r="Q14" s="1528"/>
      <c r="R14" s="993"/>
      <c r="S14" s="1546"/>
      <c r="T14" s="1541"/>
      <c r="U14" s="1528"/>
      <c r="V14" s="993"/>
      <c r="W14" s="993"/>
      <c r="X14" s="991"/>
      <c r="Y14" s="1541"/>
      <c r="Z14" s="1528"/>
      <c r="AA14" s="988"/>
      <c r="AB14" s="1540"/>
      <c r="AC14" s="1516"/>
      <c r="AD14" s="1528"/>
      <c r="AE14" s="988"/>
      <c r="AF14" s="1505"/>
      <c r="AG14" s="1516"/>
      <c r="AH14" s="1528"/>
      <c r="AI14" s="988"/>
      <c r="AJ14" s="1505"/>
      <c r="AK14" s="1516"/>
      <c r="AL14" s="1528"/>
      <c r="AM14" s="993"/>
      <c r="AN14" s="991"/>
      <c r="AO14" s="1612"/>
      <c r="AP14" s="1024"/>
      <c r="AQ14" s="58" t="s">
        <v>669</v>
      </c>
      <c r="AR14" s="120" t="s">
        <v>663</v>
      </c>
      <c r="AS14" s="136">
        <v>3</v>
      </c>
      <c r="AT14" s="136">
        <v>3</v>
      </c>
      <c r="AU14" s="136">
        <v>3</v>
      </c>
      <c r="AV14" s="136">
        <v>3</v>
      </c>
      <c r="AW14" s="136">
        <v>3</v>
      </c>
      <c r="AX14" s="136">
        <v>3</v>
      </c>
      <c r="AY14" s="136">
        <v>3</v>
      </c>
      <c r="AZ14" s="136">
        <v>3</v>
      </c>
      <c r="BA14" s="8" t="s">
        <v>670</v>
      </c>
      <c r="BB14" s="1032"/>
      <c r="BC14" s="1051"/>
    </row>
    <row r="15" spans="1:55" ht="42" x14ac:dyDescent="0.2">
      <c r="A15" s="1099"/>
      <c r="B15" s="1067"/>
      <c r="C15" s="1075"/>
      <c r="D15" s="1064"/>
      <c r="E15" s="1078" t="s">
        <v>158</v>
      </c>
      <c r="F15" s="1078" t="s">
        <v>159</v>
      </c>
      <c r="G15" s="1555" t="s">
        <v>160</v>
      </c>
      <c r="H15" s="1078" t="s">
        <v>19</v>
      </c>
      <c r="I15" s="1038" t="s">
        <v>671</v>
      </c>
      <c r="J15" s="1020">
        <v>2022</v>
      </c>
      <c r="K15" s="1551">
        <v>0.5</v>
      </c>
      <c r="L15" s="1516"/>
      <c r="M15" s="1528"/>
      <c r="N15" s="993" t="e">
        <f>L15/M15</f>
        <v>#DIV/0!</v>
      </c>
      <c r="O15" s="991" t="e">
        <f>N15/$K15</f>
        <v>#DIV/0!</v>
      </c>
      <c r="P15" s="1541"/>
      <c r="Q15" s="1528"/>
      <c r="R15" s="993" t="e">
        <f>P15/Q15</f>
        <v>#DIV/0!</v>
      </c>
      <c r="S15" s="1546" t="e">
        <f>R15/$K15</f>
        <v>#DIV/0!</v>
      </c>
      <c r="T15" s="1541">
        <v>827875688</v>
      </c>
      <c r="U15" s="1528">
        <v>3597359638</v>
      </c>
      <c r="V15" s="993">
        <f>T15/U15</f>
        <v>0.2301342571520785</v>
      </c>
      <c r="W15" s="993">
        <v>0.25</v>
      </c>
      <c r="X15" s="991">
        <f>V15/W15/2</f>
        <v>0.46026851430415699</v>
      </c>
      <c r="Y15" s="1541">
        <v>2430704132</v>
      </c>
      <c r="Z15" s="1528">
        <v>5590392135</v>
      </c>
      <c r="AA15" s="988">
        <f>Y15/Z15</f>
        <v>0.43480029187612612</v>
      </c>
      <c r="AB15" s="1540">
        <v>0.25</v>
      </c>
      <c r="AC15" s="1516">
        <v>4928732938</v>
      </c>
      <c r="AD15" s="1528">
        <v>8241245004</v>
      </c>
      <c r="AE15" s="988">
        <f>AC15/AD15</f>
        <v>0.59805683917997499</v>
      </c>
      <c r="AF15" s="1505">
        <v>0.25</v>
      </c>
      <c r="AG15" s="1516">
        <v>4928732938</v>
      </c>
      <c r="AH15" s="1528">
        <v>8241245004</v>
      </c>
      <c r="AI15" s="988">
        <f>AG15/AH15</f>
        <v>0.59805683917997499</v>
      </c>
      <c r="AJ15" s="1505">
        <v>0.5</v>
      </c>
      <c r="AK15" s="1516">
        <v>4928732938</v>
      </c>
      <c r="AL15" s="1528">
        <v>8241245004</v>
      </c>
      <c r="AM15" s="1549">
        <f>AK15/AL15</f>
        <v>0.59805683917997499</v>
      </c>
      <c r="AN15" s="991">
        <v>1</v>
      </c>
      <c r="AO15" s="1612">
        <v>0.02</v>
      </c>
      <c r="AP15" s="1024">
        <f>AO15*AN15</f>
        <v>0.02</v>
      </c>
      <c r="AQ15" s="58" t="s">
        <v>672</v>
      </c>
      <c r="AR15" s="120">
        <v>0.5</v>
      </c>
      <c r="AS15" s="23">
        <v>3</v>
      </c>
      <c r="AT15" s="23"/>
      <c r="AU15" s="23">
        <v>3</v>
      </c>
      <c r="AV15" s="23">
        <v>3</v>
      </c>
      <c r="AW15" s="23">
        <v>3</v>
      </c>
      <c r="AX15" s="23">
        <v>3</v>
      </c>
      <c r="AY15" s="23">
        <v>3</v>
      </c>
      <c r="AZ15" s="23">
        <v>3</v>
      </c>
      <c r="BA15" s="8" t="s">
        <v>673</v>
      </c>
      <c r="BB15" s="1031" t="s">
        <v>665</v>
      </c>
      <c r="BC15" s="1050" t="s">
        <v>666</v>
      </c>
    </row>
    <row r="16" spans="1:55" ht="63" x14ac:dyDescent="0.2">
      <c r="A16" s="1099"/>
      <c r="B16" s="1067"/>
      <c r="C16" s="1075"/>
      <c r="D16" s="1064"/>
      <c r="E16" s="1101"/>
      <c r="F16" s="1101"/>
      <c r="G16" s="1607"/>
      <c r="H16" s="1101"/>
      <c r="I16" s="1051"/>
      <c r="J16" s="1021"/>
      <c r="K16" s="1053"/>
      <c r="L16" s="1516"/>
      <c r="M16" s="1528"/>
      <c r="N16" s="993"/>
      <c r="O16" s="991"/>
      <c r="P16" s="1541"/>
      <c r="Q16" s="1528"/>
      <c r="R16" s="993"/>
      <c r="S16" s="1546"/>
      <c r="T16" s="1541"/>
      <c r="U16" s="1528"/>
      <c r="V16" s="993"/>
      <c r="W16" s="993"/>
      <c r="X16" s="991"/>
      <c r="Y16" s="1541"/>
      <c r="Z16" s="1528"/>
      <c r="AA16" s="988"/>
      <c r="AB16" s="1540"/>
      <c r="AC16" s="1516"/>
      <c r="AD16" s="1528"/>
      <c r="AE16" s="988"/>
      <c r="AF16" s="1505"/>
      <c r="AG16" s="1516"/>
      <c r="AH16" s="1528"/>
      <c r="AI16" s="988"/>
      <c r="AJ16" s="1505"/>
      <c r="AK16" s="1516"/>
      <c r="AL16" s="1528"/>
      <c r="AM16" s="1549"/>
      <c r="AN16" s="991"/>
      <c r="AO16" s="1612"/>
      <c r="AP16" s="1024"/>
      <c r="AQ16" s="58" t="s">
        <v>674</v>
      </c>
      <c r="AR16" s="120">
        <v>0.5</v>
      </c>
      <c r="AS16" s="23">
        <v>3</v>
      </c>
      <c r="AT16" s="23"/>
      <c r="AU16" s="23">
        <v>3</v>
      </c>
      <c r="AV16" s="23">
        <v>3</v>
      </c>
      <c r="AW16" s="23">
        <v>3</v>
      </c>
      <c r="AX16" s="23">
        <v>3</v>
      </c>
      <c r="AY16" s="23">
        <v>3</v>
      </c>
      <c r="AZ16" s="23">
        <v>3</v>
      </c>
      <c r="BA16" s="8" t="s">
        <v>675</v>
      </c>
      <c r="BB16" s="1032"/>
      <c r="BC16" s="1051"/>
    </row>
    <row r="17" spans="1:55" ht="84" x14ac:dyDescent="0.2">
      <c r="A17" s="1099"/>
      <c r="B17" s="1067"/>
      <c r="C17" s="1075"/>
      <c r="D17" s="1064"/>
      <c r="E17" s="1616" t="s">
        <v>162</v>
      </c>
      <c r="F17" s="1078" t="s">
        <v>163</v>
      </c>
      <c r="G17" s="1555" t="s">
        <v>164</v>
      </c>
      <c r="H17" s="1078" t="s">
        <v>19</v>
      </c>
      <c r="I17" s="1041" t="s">
        <v>676</v>
      </c>
      <c r="J17" s="1020">
        <v>2022</v>
      </c>
      <c r="K17" s="1551">
        <v>0.7</v>
      </c>
      <c r="L17" s="1497"/>
      <c r="M17" s="1497"/>
      <c r="N17" s="993" t="e">
        <f>L17/M17</f>
        <v>#DIV/0!</v>
      </c>
      <c r="O17" s="991">
        <v>0.25</v>
      </c>
      <c r="P17" s="1529"/>
      <c r="Q17" s="1497"/>
      <c r="R17" s="993"/>
      <c r="S17" s="1548"/>
      <c r="T17" s="1529">
        <f>4+12+83+20+15+4+10+4+19+5</f>
        <v>176</v>
      </c>
      <c r="U17" s="1497">
        <f>5+21+97+30+22+7+19+26+19+6</f>
        <v>252</v>
      </c>
      <c r="V17" s="993">
        <f>T17/U17</f>
        <v>0.69841269841269837</v>
      </c>
      <c r="W17" s="993">
        <v>0.7</v>
      </c>
      <c r="X17" s="991">
        <v>0.5</v>
      </c>
      <c r="Y17" s="1529">
        <v>199</v>
      </c>
      <c r="Z17" s="1497">
        <v>252</v>
      </c>
      <c r="AA17" s="988">
        <f>Y17/Z17</f>
        <v>0.78968253968253965</v>
      </c>
      <c r="AB17" s="1540">
        <v>0.75</v>
      </c>
      <c r="AC17" s="1497">
        <f>20+47+8+15+4+3+3+28+101</f>
        <v>229</v>
      </c>
      <c r="AD17" s="1497">
        <v>252</v>
      </c>
      <c r="AE17" s="988">
        <f>AC17/AD17</f>
        <v>0.90873015873015872</v>
      </c>
      <c r="AF17" s="1505">
        <f>AE17/$K17</f>
        <v>1.298185941043084</v>
      </c>
      <c r="AG17" s="1497">
        <v>229</v>
      </c>
      <c r="AH17" s="1497">
        <v>252</v>
      </c>
      <c r="AI17" s="988">
        <f>AG17/AH17</f>
        <v>0.90873015873015872</v>
      </c>
      <c r="AJ17" s="1505">
        <f>AI17/$K17</f>
        <v>1.298185941043084</v>
      </c>
      <c r="AK17" s="1497">
        <v>229</v>
      </c>
      <c r="AL17" s="1497">
        <v>252</v>
      </c>
      <c r="AM17" s="993">
        <f>AK17/AL17</f>
        <v>0.90873015873015872</v>
      </c>
      <c r="AN17" s="991">
        <v>1</v>
      </c>
      <c r="AO17" s="1610">
        <v>0.08</v>
      </c>
      <c r="AP17" s="1611">
        <f>AO17*AN17</f>
        <v>0.08</v>
      </c>
      <c r="AQ17" s="139" t="s">
        <v>677</v>
      </c>
      <c r="AR17" s="77">
        <v>0.125</v>
      </c>
      <c r="AS17" s="18">
        <v>1</v>
      </c>
      <c r="AT17" s="18">
        <v>1</v>
      </c>
      <c r="AU17" s="18">
        <v>1</v>
      </c>
      <c r="AV17" s="18">
        <v>1</v>
      </c>
      <c r="AW17" s="18">
        <v>1</v>
      </c>
      <c r="AX17" s="18">
        <v>1</v>
      </c>
      <c r="AY17" s="18">
        <v>1</v>
      </c>
      <c r="AZ17" s="18">
        <v>1</v>
      </c>
      <c r="BA17" s="14" t="s">
        <v>678</v>
      </c>
      <c r="BB17" s="18" t="s">
        <v>679</v>
      </c>
      <c r="BC17" s="78" t="s">
        <v>485</v>
      </c>
    </row>
    <row r="18" spans="1:55" ht="21" x14ac:dyDescent="0.2">
      <c r="A18" s="1099"/>
      <c r="B18" s="1067"/>
      <c r="C18" s="1075"/>
      <c r="D18" s="1064"/>
      <c r="E18" s="1241"/>
      <c r="F18" s="1081"/>
      <c r="G18" s="1227"/>
      <c r="H18" s="1081"/>
      <c r="I18" s="1074"/>
      <c r="J18" s="1074"/>
      <c r="K18" s="1560"/>
      <c r="L18" s="1497"/>
      <c r="M18" s="1497"/>
      <c r="N18" s="993"/>
      <c r="O18" s="991"/>
      <c r="P18" s="1529"/>
      <c r="Q18" s="1497"/>
      <c r="R18" s="993"/>
      <c r="S18" s="1546"/>
      <c r="T18" s="1529"/>
      <c r="U18" s="1497"/>
      <c r="V18" s="993"/>
      <c r="W18" s="993"/>
      <c r="X18" s="991"/>
      <c r="Y18" s="1529"/>
      <c r="Z18" s="1497"/>
      <c r="AA18" s="988"/>
      <c r="AB18" s="1540"/>
      <c r="AC18" s="1497"/>
      <c r="AD18" s="1497"/>
      <c r="AE18" s="988"/>
      <c r="AF18" s="1505"/>
      <c r="AG18" s="1497"/>
      <c r="AH18" s="1497"/>
      <c r="AI18" s="988"/>
      <c r="AJ18" s="1505"/>
      <c r="AK18" s="1497"/>
      <c r="AL18" s="1497"/>
      <c r="AM18" s="993"/>
      <c r="AN18" s="991"/>
      <c r="AO18" s="1610"/>
      <c r="AP18" s="1611"/>
      <c r="AQ18" s="139" t="s">
        <v>680</v>
      </c>
      <c r="AR18" s="1495">
        <v>0.125</v>
      </c>
      <c r="AS18" s="18">
        <v>1</v>
      </c>
      <c r="AT18" s="18">
        <v>1</v>
      </c>
      <c r="AU18" s="18">
        <v>0</v>
      </c>
      <c r="AV18" s="18" t="s">
        <v>584</v>
      </c>
      <c r="AW18" s="18">
        <v>0</v>
      </c>
      <c r="AX18" s="18">
        <v>0</v>
      </c>
      <c r="AY18" s="18">
        <v>0</v>
      </c>
      <c r="AZ18" s="18">
        <v>0</v>
      </c>
      <c r="BA18" s="14" t="s">
        <v>681</v>
      </c>
      <c r="BB18" s="1043" t="s">
        <v>682</v>
      </c>
      <c r="BC18" s="1613" t="s">
        <v>683</v>
      </c>
    </row>
    <row r="19" spans="1:55" ht="42" x14ac:dyDescent="0.2">
      <c r="A19" s="1099"/>
      <c r="B19" s="1067"/>
      <c r="C19" s="1075"/>
      <c r="D19" s="1064"/>
      <c r="E19" s="1241"/>
      <c r="F19" s="1081"/>
      <c r="G19" s="1227"/>
      <c r="H19" s="1081"/>
      <c r="I19" s="1074"/>
      <c r="J19" s="1074"/>
      <c r="K19" s="1560"/>
      <c r="L19" s="1497"/>
      <c r="M19" s="1497"/>
      <c r="N19" s="993"/>
      <c r="O19" s="991"/>
      <c r="P19" s="1529"/>
      <c r="Q19" s="1497"/>
      <c r="R19" s="993"/>
      <c r="S19" s="1546"/>
      <c r="T19" s="1529"/>
      <c r="U19" s="1497"/>
      <c r="V19" s="993"/>
      <c r="W19" s="993"/>
      <c r="X19" s="991"/>
      <c r="Y19" s="1529"/>
      <c r="Z19" s="1497"/>
      <c r="AA19" s="988"/>
      <c r="AB19" s="1540"/>
      <c r="AC19" s="1497"/>
      <c r="AD19" s="1497"/>
      <c r="AE19" s="988"/>
      <c r="AF19" s="1505"/>
      <c r="AG19" s="1497"/>
      <c r="AH19" s="1497"/>
      <c r="AI19" s="988"/>
      <c r="AJ19" s="1505"/>
      <c r="AK19" s="1497"/>
      <c r="AL19" s="1497"/>
      <c r="AM19" s="993"/>
      <c r="AN19" s="991"/>
      <c r="AO19" s="1610"/>
      <c r="AP19" s="1611"/>
      <c r="AQ19" s="139" t="s">
        <v>684</v>
      </c>
      <c r="AR19" s="1496"/>
      <c r="AS19" s="18">
        <v>0</v>
      </c>
      <c r="AT19" s="18">
        <v>0</v>
      </c>
      <c r="AU19" s="18">
        <v>1</v>
      </c>
      <c r="AV19" s="18">
        <v>1</v>
      </c>
      <c r="AW19" s="18">
        <v>1</v>
      </c>
      <c r="AX19" s="18">
        <v>1</v>
      </c>
      <c r="AY19" s="18">
        <v>1</v>
      </c>
      <c r="AZ19" s="18">
        <v>1</v>
      </c>
      <c r="BA19" s="14" t="s">
        <v>685</v>
      </c>
      <c r="BB19" s="1043"/>
      <c r="BC19" s="1043"/>
    </row>
    <row r="20" spans="1:55" ht="84" x14ac:dyDescent="0.2">
      <c r="A20" s="1099"/>
      <c r="B20" s="1067"/>
      <c r="C20" s="1075"/>
      <c r="D20" s="1064"/>
      <c r="E20" s="1241"/>
      <c r="F20" s="1081"/>
      <c r="G20" s="1227"/>
      <c r="H20" s="1081"/>
      <c r="I20" s="1074"/>
      <c r="J20" s="1074"/>
      <c r="K20" s="1560"/>
      <c r="L20" s="1497"/>
      <c r="M20" s="1497"/>
      <c r="N20" s="993"/>
      <c r="O20" s="991"/>
      <c r="P20" s="1529"/>
      <c r="Q20" s="1497"/>
      <c r="R20" s="993"/>
      <c r="S20" s="1546"/>
      <c r="T20" s="1529"/>
      <c r="U20" s="1497"/>
      <c r="V20" s="993"/>
      <c r="W20" s="993"/>
      <c r="X20" s="991"/>
      <c r="Y20" s="1529"/>
      <c r="Z20" s="1497"/>
      <c r="AA20" s="988"/>
      <c r="AB20" s="1540"/>
      <c r="AC20" s="1497"/>
      <c r="AD20" s="1497"/>
      <c r="AE20" s="988"/>
      <c r="AF20" s="1505"/>
      <c r="AG20" s="1497"/>
      <c r="AH20" s="1497"/>
      <c r="AI20" s="988"/>
      <c r="AJ20" s="1505"/>
      <c r="AK20" s="1497"/>
      <c r="AL20" s="1497"/>
      <c r="AM20" s="993"/>
      <c r="AN20" s="991"/>
      <c r="AO20" s="1610"/>
      <c r="AP20" s="1611"/>
      <c r="AQ20" s="139" t="s">
        <v>686</v>
      </c>
      <c r="AR20" s="77">
        <v>0.125</v>
      </c>
      <c r="AS20" s="18">
        <v>1</v>
      </c>
      <c r="AT20" s="18">
        <v>1</v>
      </c>
      <c r="AU20" s="18">
        <v>0</v>
      </c>
      <c r="AV20" s="18" t="s">
        <v>584</v>
      </c>
      <c r="AW20" s="18">
        <v>1</v>
      </c>
      <c r="AX20" s="18">
        <v>1</v>
      </c>
      <c r="AY20" s="18">
        <v>0</v>
      </c>
      <c r="AZ20" s="18">
        <v>0</v>
      </c>
      <c r="BA20" s="14" t="s">
        <v>687</v>
      </c>
      <c r="BB20" s="18" t="s">
        <v>688</v>
      </c>
      <c r="BC20" s="78" t="s">
        <v>485</v>
      </c>
    </row>
    <row r="21" spans="1:55" ht="21" x14ac:dyDescent="0.2">
      <c r="A21" s="1099"/>
      <c r="B21" s="1067"/>
      <c r="C21" s="1075"/>
      <c r="D21" s="1064"/>
      <c r="E21" s="1241"/>
      <c r="F21" s="1081"/>
      <c r="G21" s="1227"/>
      <c r="H21" s="1081"/>
      <c r="I21" s="1074"/>
      <c r="J21" s="1074"/>
      <c r="K21" s="1560"/>
      <c r="L21" s="1497"/>
      <c r="M21" s="1497"/>
      <c r="N21" s="993"/>
      <c r="O21" s="991"/>
      <c r="P21" s="1529"/>
      <c r="Q21" s="1497"/>
      <c r="R21" s="993"/>
      <c r="S21" s="1546"/>
      <c r="T21" s="1529"/>
      <c r="U21" s="1497"/>
      <c r="V21" s="993"/>
      <c r="W21" s="993"/>
      <c r="X21" s="991"/>
      <c r="Y21" s="1529"/>
      <c r="Z21" s="1497"/>
      <c r="AA21" s="988"/>
      <c r="AB21" s="1540"/>
      <c r="AC21" s="1497"/>
      <c r="AD21" s="1497"/>
      <c r="AE21" s="988"/>
      <c r="AF21" s="1505"/>
      <c r="AG21" s="1497"/>
      <c r="AH21" s="1497"/>
      <c r="AI21" s="988"/>
      <c r="AJ21" s="1505"/>
      <c r="AK21" s="1497"/>
      <c r="AL21" s="1497"/>
      <c r="AM21" s="993"/>
      <c r="AN21" s="991"/>
      <c r="AO21" s="1610"/>
      <c r="AP21" s="1611"/>
      <c r="AQ21" s="139" t="s">
        <v>689</v>
      </c>
      <c r="AR21" s="1495">
        <v>0.125</v>
      </c>
      <c r="AS21" s="18">
        <v>1</v>
      </c>
      <c r="AT21" s="18">
        <v>1</v>
      </c>
      <c r="AU21" s="18"/>
      <c r="AV21" s="18" t="s">
        <v>584</v>
      </c>
      <c r="AW21" s="18" t="s">
        <v>584</v>
      </c>
      <c r="AX21" s="17" t="s">
        <v>584</v>
      </c>
      <c r="AY21" s="17" t="s">
        <v>584</v>
      </c>
      <c r="AZ21" s="17" t="s">
        <v>584</v>
      </c>
      <c r="BA21" s="14" t="s">
        <v>690</v>
      </c>
      <c r="BB21" s="1043" t="s">
        <v>691</v>
      </c>
      <c r="BC21" s="1613" t="s">
        <v>683</v>
      </c>
    </row>
    <row r="22" spans="1:55" ht="42" x14ac:dyDescent="0.2">
      <c r="A22" s="1099"/>
      <c r="B22" s="1067"/>
      <c r="C22" s="1075"/>
      <c r="D22" s="1064"/>
      <c r="E22" s="1241"/>
      <c r="F22" s="1081"/>
      <c r="G22" s="1227"/>
      <c r="H22" s="1081"/>
      <c r="I22" s="1074"/>
      <c r="J22" s="1074"/>
      <c r="K22" s="1560"/>
      <c r="L22" s="1497"/>
      <c r="M22" s="1497"/>
      <c r="N22" s="993"/>
      <c r="O22" s="991"/>
      <c r="P22" s="1529"/>
      <c r="Q22" s="1497"/>
      <c r="R22" s="993"/>
      <c r="S22" s="1546"/>
      <c r="T22" s="1529"/>
      <c r="U22" s="1497"/>
      <c r="V22" s="993"/>
      <c r="W22" s="993"/>
      <c r="X22" s="991"/>
      <c r="Y22" s="1529"/>
      <c r="Z22" s="1497"/>
      <c r="AA22" s="988"/>
      <c r="AB22" s="1540"/>
      <c r="AC22" s="1497"/>
      <c r="AD22" s="1497"/>
      <c r="AE22" s="988"/>
      <c r="AF22" s="1505"/>
      <c r="AG22" s="1497"/>
      <c r="AH22" s="1497"/>
      <c r="AI22" s="988"/>
      <c r="AJ22" s="1505"/>
      <c r="AK22" s="1497"/>
      <c r="AL22" s="1497"/>
      <c r="AM22" s="993"/>
      <c r="AN22" s="991"/>
      <c r="AO22" s="1610"/>
      <c r="AP22" s="1611"/>
      <c r="AQ22" s="139" t="s">
        <v>692</v>
      </c>
      <c r="AR22" s="1496"/>
      <c r="AS22" s="18">
        <v>1</v>
      </c>
      <c r="AT22" s="18">
        <v>1</v>
      </c>
      <c r="AU22" s="18">
        <v>1</v>
      </c>
      <c r="AV22" s="18">
        <v>1</v>
      </c>
      <c r="AW22" s="18">
        <v>1</v>
      </c>
      <c r="AX22" s="18">
        <v>1</v>
      </c>
      <c r="AY22" s="18">
        <v>1</v>
      </c>
      <c r="AZ22" s="18">
        <v>1</v>
      </c>
      <c r="BA22" s="14" t="s">
        <v>693</v>
      </c>
      <c r="BB22" s="1043"/>
      <c r="BC22" s="1043"/>
    </row>
    <row r="23" spans="1:55" ht="21" x14ac:dyDescent="0.2">
      <c r="A23" s="1099"/>
      <c r="B23" s="1067"/>
      <c r="C23" s="1075"/>
      <c r="D23" s="1064"/>
      <c r="E23" s="1241"/>
      <c r="F23" s="1081"/>
      <c r="G23" s="1227"/>
      <c r="H23" s="1081"/>
      <c r="I23" s="1074"/>
      <c r="J23" s="1074"/>
      <c r="K23" s="1560"/>
      <c r="L23" s="1497"/>
      <c r="M23" s="1497"/>
      <c r="N23" s="993"/>
      <c r="O23" s="991"/>
      <c r="P23" s="1529"/>
      <c r="Q23" s="1497"/>
      <c r="R23" s="993"/>
      <c r="S23" s="1546"/>
      <c r="T23" s="1529"/>
      <c r="U23" s="1497"/>
      <c r="V23" s="993"/>
      <c r="W23" s="993"/>
      <c r="X23" s="991"/>
      <c r="Y23" s="1529"/>
      <c r="Z23" s="1497"/>
      <c r="AA23" s="988"/>
      <c r="AB23" s="1540"/>
      <c r="AC23" s="1497"/>
      <c r="AD23" s="1497"/>
      <c r="AE23" s="988"/>
      <c r="AF23" s="1505"/>
      <c r="AG23" s="1497"/>
      <c r="AH23" s="1497"/>
      <c r="AI23" s="988"/>
      <c r="AJ23" s="1505"/>
      <c r="AK23" s="1497"/>
      <c r="AL23" s="1497"/>
      <c r="AM23" s="993"/>
      <c r="AN23" s="991"/>
      <c r="AO23" s="1610"/>
      <c r="AP23" s="1611"/>
      <c r="AQ23" s="139" t="s">
        <v>694</v>
      </c>
      <c r="AR23" s="1495">
        <v>0.125</v>
      </c>
      <c r="AS23" s="18">
        <v>1</v>
      </c>
      <c r="AT23" s="18">
        <v>1</v>
      </c>
      <c r="AU23" s="18"/>
      <c r="AV23" s="18" t="s">
        <v>584</v>
      </c>
      <c r="AW23" s="18" t="s">
        <v>584</v>
      </c>
      <c r="AX23" s="18" t="s">
        <v>584</v>
      </c>
      <c r="AY23" s="18" t="s">
        <v>584</v>
      </c>
      <c r="AZ23" s="18" t="s">
        <v>584</v>
      </c>
      <c r="BA23" s="18" t="s">
        <v>695</v>
      </c>
      <c r="BB23" s="1043" t="s">
        <v>691</v>
      </c>
      <c r="BC23" s="1613" t="s">
        <v>683</v>
      </c>
    </row>
    <row r="24" spans="1:55" ht="42" x14ac:dyDescent="0.2">
      <c r="A24" s="1099"/>
      <c r="B24" s="1067"/>
      <c r="C24" s="1075"/>
      <c r="D24" s="1064"/>
      <c r="E24" s="1241"/>
      <c r="F24" s="1081"/>
      <c r="G24" s="1227"/>
      <c r="H24" s="1081"/>
      <c r="I24" s="1074"/>
      <c r="J24" s="1074"/>
      <c r="K24" s="1560"/>
      <c r="L24" s="1497"/>
      <c r="M24" s="1497"/>
      <c r="N24" s="993"/>
      <c r="O24" s="991"/>
      <c r="P24" s="1529"/>
      <c r="Q24" s="1497"/>
      <c r="R24" s="993"/>
      <c r="S24" s="1546"/>
      <c r="T24" s="1529"/>
      <c r="U24" s="1497"/>
      <c r="V24" s="993"/>
      <c r="W24" s="993"/>
      <c r="X24" s="991"/>
      <c r="Y24" s="1529"/>
      <c r="Z24" s="1497"/>
      <c r="AA24" s="988"/>
      <c r="AB24" s="1540"/>
      <c r="AC24" s="1497"/>
      <c r="AD24" s="1497"/>
      <c r="AE24" s="988"/>
      <c r="AF24" s="1505"/>
      <c r="AG24" s="1497"/>
      <c r="AH24" s="1497"/>
      <c r="AI24" s="988"/>
      <c r="AJ24" s="1505"/>
      <c r="AK24" s="1497"/>
      <c r="AL24" s="1497"/>
      <c r="AM24" s="993"/>
      <c r="AN24" s="991"/>
      <c r="AO24" s="1610"/>
      <c r="AP24" s="1611"/>
      <c r="AQ24" s="139" t="s">
        <v>696</v>
      </c>
      <c r="AR24" s="1496"/>
      <c r="AS24" s="18">
        <v>0</v>
      </c>
      <c r="AT24" s="18">
        <v>0</v>
      </c>
      <c r="AU24" s="18">
        <v>1</v>
      </c>
      <c r="AV24" s="18">
        <v>1</v>
      </c>
      <c r="AW24" s="18">
        <v>1</v>
      </c>
      <c r="AX24" s="18">
        <v>1</v>
      </c>
      <c r="AY24" s="18">
        <v>1</v>
      </c>
      <c r="AZ24" s="18">
        <v>1</v>
      </c>
      <c r="BA24" s="14" t="s">
        <v>697</v>
      </c>
      <c r="BB24" s="1043"/>
      <c r="BC24" s="1043"/>
    </row>
    <row r="25" spans="1:55" ht="84" x14ac:dyDescent="0.2">
      <c r="A25" s="1099"/>
      <c r="B25" s="1067"/>
      <c r="C25" s="1075"/>
      <c r="D25" s="1064"/>
      <c r="E25" s="1241"/>
      <c r="F25" s="1081"/>
      <c r="G25" s="1227"/>
      <c r="H25" s="1081"/>
      <c r="I25" s="1074"/>
      <c r="J25" s="1074"/>
      <c r="K25" s="1560"/>
      <c r="L25" s="1497"/>
      <c r="M25" s="1497"/>
      <c r="N25" s="993"/>
      <c r="O25" s="991"/>
      <c r="P25" s="1529"/>
      <c r="Q25" s="1497"/>
      <c r="R25" s="993"/>
      <c r="S25" s="1546"/>
      <c r="T25" s="1529"/>
      <c r="U25" s="1497"/>
      <c r="V25" s="993"/>
      <c r="W25" s="993"/>
      <c r="X25" s="991"/>
      <c r="Y25" s="1529"/>
      <c r="Z25" s="1497"/>
      <c r="AA25" s="988"/>
      <c r="AB25" s="1540"/>
      <c r="AC25" s="1497"/>
      <c r="AD25" s="1497"/>
      <c r="AE25" s="988"/>
      <c r="AF25" s="1505"/>
      <c r="AG25" s="1497"/>
      <c r="AH25" s="1497"/>
      <c r="AI25" s="988"/>
      <c r="AJ25" s="1505"/>
      <c r="AK25" s="1497"/>
      <c r="AL25" s="1497"/>
      <c r="AM25" s="993"/>
      <c r="AN25" s="991"/>
      <c r="AO25" s="1610"/>
      <c r="AP25" s="1611"/>
      <c r="AQ25" s="139" t="s">
        <v>698</v>
      </c>
      <c r="AR25" s="1495">
        <v>0.125</v>
      </c>
      <c r="AS25" s="18">
        <v>1</v>
      </c>
      <c r="AT25" s="18">
        <v>1</v>
      </c>
      <c r="AU25" s="18">
        <v>0</v>
      </c>
      <c r="AV25" s="18" t="s">
        <v>584</v>
      </c>
      <c r="AW25" s="18">
        <v>0</v>
      </c>
      <c r="AX25" s="18">
        <v>0</v>
      </c>
      <c r="AY25" s="18">
        <v>0</v>
      </c>
      <c r="AZ25" s="18">
        <v>0</v>
      </c>
      <c r="BA25" s="14" t="s">
        <v>699</v>
      </c>
      <c r="BB25" s="1041" t="s">
        <v>700</v>
      </c>
      <c r="BC25" s="1614" t="s">
        <v>701</v>
      </c>
    </row>
    <row r="26" spans="1:55" ht="105" x14ac:dyDescent="0.2">
      <c r="A26" s="1099"/>
      <c r="B26" s="1067"/>
      <c r="C26" s="1075"/>
      <c r="D26" s="1064"/>
      <c r="E26" s="1241"/>
      <c r="F26" s="1081"/>
      <c r="G26" s="1227"/>
      <c r="H26" s="1081"/>
      <c r="I26" s="1074"/>
      <c r="J26" s="1074"/>
      <c r="K26" s="1560"/>
      <c r="L26" s="1497"/>
      <c r="M26" s="1497"/>
      <c r="N26" s="993"/>
      <c r="O26" s="991"/>
      <c r="P26" s="1529"/>
      <c r="Q26" s="1497"/>
      <c r="R26" s="993"/>
      <c r="S26" s="1546"/>
      <c r="T26" s="1529"/>
      <c r="U26" s="1497"/>
      <c r="V26" s="993"/>
      <c r="W26" s="993"/>
      <c r="X26" s="991"/>
      <c r="Y26" s="1529"/>
      <c r="Z26" s="1497"/>
      <c r="AA26" s="988"/>
      <c r="AB26" s="1540"/>
      <c r="AC26" s="1497"/>
      <c r="AD26" s="1497"/>
      <c r="AE26" s="988"/>
      <c r="AF26" s="1505"/>
      <c r="AG26" s="1497"/>
      <c r="AH26" s="1497"/>
      <c r="AI26" s="988"/>
      <c r="AJ26" s="1505"/>
      <c r="AK26" s="1497"/>
      <c r="AL26" s="1497"/>
      <c r="AM26" s="993"/>
      <c r="AN26" s="991"/>
      <c r="AO26" s="1610"/>
      <c r="AP26" s="1611"/>
      <c r="AQ26" s="139" t="s">
        <v>702</v>
      </c>
      <c r="AR26" s="1496"/>
      <c r="AS26" s="18">
        <v>1</v>
      </c>
      <c r="AT26" s="18">
        <v>1</v>
      </c>
      <c r="AU26" s="18">
        <v>1</v>
      </c>
      <c r="AV26" s="18">
        <v>1</v>
      </c>
      <c r="AW26" s="18">
        <v>1</v>
      </c>
      <c r="AX26" s="18">
        <v>1</v>
      </c>
      <c r="AY26" s="18">
        <v>1</v>
      </c>
      <c r="AZ26" s="18">
        <v>1</v>
      </c>
      <c r="BA26" s="14" t="s">
        <v>703</v>
      </c>
      <c r="BB26" s="1075"/>
      <c r="BC26" s="1075"/>
    </row>
    <row r="27" spans="1:55" ht="84" x14ac:dyDescent="0.2">
      <c r="A27" s="1099"/>
      <c r="B27" s="1067"/>
      <c r="C27" s="1075"/>
      <c r="D27" s="1064"/>
      <c r="E27" s="1241"/>
      <c r="F27" s="1081"/>
      <c r="G27" s="1227"/>
      <c r="H27" s="1081"/>
      <c r="I27" s="1074"/>
      <c r="J27" s="1074"/>
      <c r="K27" s="1560"/>
      <c r="L27" s="1497"/>
      <c r="M27" s="1497"/>
      <c r="N27" s="993"/>
      <c r="O27" s="991"/>
      <c r="P27" s="1529"/>
      <c r="Q27" s="1497"/>
      <c r="R27" s="993"/>
      <c r="S27" s="1546"/>
      <c r="T27" s="1529"/>
      <c r="U27" s="1497"/>
      <c r="V27" s="993"/>
      <c r="W27" s="993"/>
      <c r="X27" s="991"/>
      <c r="Y27" s="1529"/>
      <c r="Z27" s="1497"/>
      <c r="AA27" s="988"/>
      <c r="AB27" s="1540"/>
      <c r="AC27" s="1497"/>
      <c r="AD27" s="1497"/>
      <c r="AE27" s="988"/>
      <c r="AF27" s="1505"/>
      <c r="AG27" s="1497"/>
      <c r="AH27" s="1497"/>
      <c r="AI27" s="988"/>
      <c r="AJ27" s="1505"/>
      <c r="AK27" s="1497"/>
      <c r="AL27" s="1497"/>
      <c r="AM27" s="993"/>
      <c r="AN27" s="991"/>
      <c r="AO27" s="1610"/>
      <c r="AP27" s="1611"/>
      <c r="AQ27" s="92" t="s">
        <v>704</v>
      </c>
      <c r="AR27" s="77">
        <v>0.125</v>
      </c>
      <c r="AS27" s="18">
        <v>1</v>
      </c>
      <c r="AT27" s="18">
        <v>1</v>
      </c>
      <c r="AU27" s="18">
        <v>1</v>
      </c>
      <c r="AV27" s="18">
        <v>1</v>
      </c>
      <c r="AW27" s="18">
        <v>1</v>
      </c>
      <c r="AX27" s="18">
        <v>1</v>
      </c>
      <c r="AY27" s="18">
        <v>1</v>
      </c>
      <c r="AZ27" s="18">
        <v>1</v>
      </c>
      <c r="BA27" s="14" t="s">
        <v>705</v>
      </c>
      <c r="BB27" s="18" t="s">
        <v>706</v>
      </c>
      <c r="BC27" s="78" t="s">
        <v>485</v>
      </c>
    </row>
    <row r="28" spans="1:55" ht="42" x14ac:dyDescent="0.2">
      <c r="A28" s="1099"/>
      <c r="B28" s="1067"/>
      <c r="C28" s="1075"/>
      <c r="D28" s="1064"/>
      <c r="E28" s="1241"/>
      <c r="F28" s="1081"/>
      <c r="G28" s="1227"/>
      <c r="H28" s="1081"/>
      <c r="I28" s="1074"/>
      <c r="J28" s="1074"/>
      <c r="K28" s="1560"/>
      <c r="L28" s="1497"/>
      <c r="M28" s="1497"/>
      <c r="N28" s="993"/>
      <c r="O28" s="991"/>
      <c r="P28" s="1529"/>
      <c r="Q28" s="1497"/>
      <c r="R28" s="993"/>
      <c r="S28" s="1546"/>
      <c r="T28" s="1529"/>
      <c r="U28" s="1497"/>
      <c r="V28" s="993"/>
      <c r="W28" s="993"/>
      <c r="X28" s="991"/>
      <c r="Y28" s="1529"/>
      <c r="Z28" s="1497"/>
      <c r="AA28" s="988"/>
      <c r="AB28" s="1540"/>
      <c r="AC28" s="1497"/>
      <c r="AD28" s="1497"/>
      <c r="AE28" s="988"/>
      <c r="AF28" s="1505"/>
      <c r="AG28" s="1497"/>
      <c r="AH28" s="1497"/>
      <c r="AI28" s="988"/>
      <c r="AJ28" s="1505"/>
      <c r="AK28" s="1497"/>
      <c r="AL28" s="1497"/>
      <c r="AM28" s="993"/>
      <c r="AN28" s="991"/>
      <c r="AO28" s="1610"/>
      <c r="AP28" s="1611"/>
      <c r="AQ28" s="139" t="s">
        <v>707</v>
      </c>
      <c r="AR28" s="77">
        <v>0.125</v>
      </c>
      <c r="AS28" s="18">
        <v>1</v>
      </c>
      <c r="AT28" s="18">
        <v>1</v>
      </c>
      <c r="AU28" s="18">
        <v>0</v>
      </c>
      <c r="AV28" s="18" t="s">
        <v>584</v>
      </c>
      <c r="AW28" s="18">
        <v>1</v>
      </c>
      <c r="AX28" s="18">
        <v>1</v>
      </c>
      <c r="AY28" s="18">
        <v>0</v>
      </c>
      <c r="AZ28" s="18">
        <v>0</v>
      </c>
      <c r="BA28" s="14" t="s">
        <v>708</v>
      </c>
      <c r="BB28" s="18" t="s">
        <v>709</v>
      </c>
      <c r="BC28" s="18" t="s">
        <v>710</v>
      </c>
    </row>
    <row r="29" spans="1:55" ht="84" x14ac:dyDescent="0.2">
      <c r="A29" s="1099"/>
      <c r="B29" s="1067"/>
      <c r="C29" s="1064" t="s">
        <v>280</v>
      </c>
      <c r="D29" s="1064"/>
      <c r="E29" s="1041" t="s">
        <v>166</v>
      </c>
      <c r="F29" s="1041" t="s">
        <v>167</v>
      </c>
      <c r="G29" s="1552" t="s">
        <v>168</v>
      </c>
      <c r="H29" s="1020" t="s">
        <v>19</v>
      </c>
      <c r="I29" s="1604" t="s">
        <v>711</v>
      </c>
      <c r="J29" s="1020">
        <v>2022</v>
      </c>
      <c r="K29" s="1551">
        <v>0.9</v>
      </c>
      <c r="L29" s="1497">
        <v>2370</v>
      </c>
      <c r="M29" s="1497">
        <v>2474</v>
      </c>
      <c r="N29" s="1549">
        <f>L29/M29</f>
        <v>0.95796281325788202</v>
      </c>
      <c r="O29" s="991">
        <v>0.25</v>
      </c>
      <c r="P29" s="1529">
        <v>2240</v>
      </c>
      <c r="Q29" s="1497">
        <v>2349</v>
      </c>
      <c r="R29" s="1547">
        <f>P29/Q29</f>
        <v>0.95359727543635586</v>
      </c>
      <c r="S29" s="1546">
        <v>0.25</v>
      </c>
      <c r="T29" s="1529">
        <f>L29+P29</f>
        <v>4610</v>
      </c>
      <c r="U29" s="1497">
        <f>M29+Q29</f>
        <v>4823</v>
      </c>
      <c r="V29" s="993">
        <f>T29/U29</f>
        <v>0.95583661621397475</v>
      </c>
      <c r="W29" s="993">
        <v>0.9</v>
      </c>
      <c r="X29" s="991">
        <v>0.5</v>
      </c>
      <c r="Y29" s="1497">
        <v>1102</v>
      </c>
      <c r="Z29" s="1497">
        <v>1109</v>
      </c>
      <c r="AA29" s="988">
        <f>Y29/Z29</f>
        <v>0.99368800721370609</v>
      </c>
      <c r="AB29" s="1540">
        <v>0.75</v>
      </c>
      <c r="AC29" s="1497">
        <v>2055</v>
      </c>
      <c r="AD29" s="1497">
        <v>2128</v>
      </c>
      <c r="AE29" s="988">
        <f>AC29/AD29</f>
        <v>0.96569548872180455</v>
      </c>
      <c r="AF29" s="1505">
        <v>1</v>
      </c>
      <c r="AG29" s="1497">
        <f>Y29+AC29</f>
        <v>3157</v>
      </c>
      <c r="AH29" s="1497">
        <f>Z29+AD29</f>
        <v>3237</v>
      </c>
      <c r="AI29" s="1525">
        <f>AG29/AH29</f>
        <v>0.97528575841828857</v>
      </c>
      <c r="AJ29" s="1518">
        <f>AI29/$K29</f>
        <v>1.0836508426869873</v>
      </c>
      <c r="AK29" s="1497">
        <f>T29+AG29</f>
        <v>7767</v>
      </c>
      <c r="AL29" s="1497">
        <f>U29+AH29</f>
        <v>8060</v>
      </c>
      <c r="AM29" s="993">
        <f>AK29/AL29</f>
        <v>0.96364764267990077</v>
      </c>
      <c r="AN29" s="991">
        <v>1</v>
      </c>
      <c r="AO29" s="1612">
        <v>0.03</v>
      </c>
      <c r="AP29" s="1024">
        <f>AO29*AN29</f>
        <v>0.03</v>
      </c>
      <c r="AQ29" s="140" t="s">
        <v>712</v>
      </c>
      <c r="AR29" s="121">
        <v>0.2</v>
      </c>
      <c r="AS29" s="136">
        <v>3</v>
      </c>
      <c r="AT29" s="136">
        <v>3</v>
      </c>
      <c r="AU29" s="136">
        <v>3</v>
      </c>
      <c r="AV29" s="136">
        <v>3</v>
      </c>
      <c r="AW29" s="136">
        <v>3</v>
      </c>
      <c r="AX29" s="136">
        <v>3</v>
      </c>
      <c r="AY29" s="136">
        <v>3</v>
      </c>
      <c r="AZ29" s="136">
        <v>3</v>
      </c>
      <c r="BA29" s="16" t="s">
        <v>713</v>
      </c>
      <c r="BB29" s="20" t="s">
        <v>714</v>
      </c>
      <c r="BC29" s="1615" t="s">
        <v>715</v>
      </c>
    </row>
    <row r="30" spans="1:55" ht="63" x14ac:dyDescent="0.2">
      <c r="A30" s="1099"/>
      <c r="B30" s="1067"/>
      <c r="C30" s="1064"/>
      <c r="D30" s="1064"/>
      <c r="E30" s="1075"/>
      <c r="F30" s="1075"/>
      <c r="G30" s="1553"/>
      <c r="H30" s="1074"/>
      <c r="I30" s="1605"/>
      <c r="J30" s="1074"/>
      <c r="K30" s="1052"/>
      <c r="L30" s="1497"/>
      <c r="M30" s="1497"/>
      <c r="N30" s="1549"/>
      <c r="O30" s="991"/>
      <c r="P30" s="1529"/>
      <c r="Q30" s="1497"/>
      <c r="R30" s="1547"/>
      <c r="S30" s="1546"/>
      <c r="T30" s="1529"/>
      <c r="U30" s="1497"/>
      <c r="V30" s="993"/>
      <c r="W30" s="993"/>
      <c r="X30" s="991"/>
      <c r="Y30" s="1497"/>
      <c r="Z30" s="1497"/>
      <c r="AA30" s="988"/>
      <c r="AB30" s="1540"/>
      <c r="AC30" s="1497"/>
      <c r="AD30" s="1497"/>
      <c r="AE30" s="988"/>
      <c r="AF30" s="1505"/>
      <c r="AG30" s="1497"/>
      <c r="AH30" s="1497"/>
      <c r="AI30" s="1526"/>
      <c r="AJ30" s="1519"/>
      <c r="AK30" s="1497"/>
      <c r="AL30" s="1497"/>
      <c r="AM30" s="993"/>
      <c r="AN30" s="991"/>
      <c r="AO30" s="1612"/>
      <c r="AP30" s="1024"/>
      <c r="AQ30" s="93" t="s">
        <v>716</v>
      </c>
      <c r="AR30" s="120">
        <v>0.6</v>
      </c>
      <c r="AS30" s="23">
        <v>1</v>
      </c>
      <c r="AT30" s="23">
        <v>1</v>
      </c>
      <c r="AU30" s="23">
        <v>0</v>
      </c>
      <c r="AV30" s="23">
        <v>0</v>
      </c>
      <c r="AW30" s="23">
        <v>0</v>
      </c>
      <c r="AX30" s="23">
        <v>0</v>
      </c>
      <c r="AY30" s="23">
        <v>0</v>
      </c>
      <c r="AZ30" s="23">
        <v>0</v>
      </c>
      <c r="BA30" s="8" t="s">
        <v>717</v>
      </c>
      <c r="BB30" s="1043" t="s">
        <v>688</v>
      </c>
      <c r="BC30" s="1075"/>
    </row>
    <row r="31" spans="1:55" ht="42" x14ac:dyDescent="0.2">
      <c r="A31" s="1099"/>
      <c r="B31" s="1067"/>
      <c r="C31" s="1064"/>
      <c r="D31" s="1064"/>
      <c r="E31" s="1042"/>
      <c r="F31" s="1042"/>
      <c r="G31" s="1554"/>
      <c r="H31" s="1021"/>
      <c r="I31" s="1606"/>
      <c r="J31" s="1021"/>
      <c r="K31" s="1053"/>
      <c r="L31" s="1497"/>
      <c r="M31" s="1497"/>
      <c r="N31" s="1549"/>
      <c r="O31" s="991"/>
      <c r="P31" s="1529"/>
      <c r="Q31" s="1497"/>
      <c r="R31" s="1547"/>
      <c r="S31" s="1546"/>
      <c r="T31" s="1529"/>
      <c r="U31" s="1497"/>
      <c r="V31" s="993"/>
      <c r="W31" s="993"/>
      <c r="X31" s="991"/>
      <c r="Y31" s="1497"/>
      <c r="Z31" s="1497"/>
      <c r="AA31" s="988"/>
      <c r="AB31" s="1540"/>
      <c r="AC31" s="1497"/>
      <c r="AD31" s="1497"/>
      <c r="AE31" s="988"/>
      <c r="AF31" s="1505"/>
      <c r="AG31" s="1497"/>
      <c r="AH31" s="1497"/>
      <c r="AI31" s="1527"/>
      <c r="AJ31" s="1520"/>
      <c r="AK31" s="1497"/>
      <c r="AL31" s="1497"/>
      <c r="AM31" s="993"/>
      <c r="AN31" s="991"/>
      <c r="AO31" s="1612"/>
      <c r="AP31" s="1024"/>
      <c r="AQ31" s="93" t="s">
        <v>718</v>
      </c>
      <c r="AR31" s="119">
        <v>0.2</v>
      </c>
      <c r="AS31" s="23">
        <v>0</v>
      </c>
      <c r="AT31" s="23">
        <v>0</v>
      </c>
      <c r="AU31" s="23">
        <v>1</v>
      </c>
      <c r="AV31" s="23">
        <v>1</v>
      </c>
      <c r="AW31" s="23">
        <v>1</v>
      </c>
      <c r="AX31" s="23">
        <v>1</v>
      </c>
      <c r="AY31" s="23">
        <v>1</v>
      </c>
      <c r="AZ31" s="23">
        <v>1</v>
      </c>
      <c r="BA31" s="8" t="s">
        <v>719</v>
      </c>
      <c r="BB31" s="1043"/>
      <c r="BC31" s="1042"/>
    </row>
    <row r="32" spans="1:55" ht="42" x14ac:dyDescent="0.2">
      <c r="A32" s="1099"/>
      <c r="B32" s="1067"/>
      <c r="C32" s="1064"/>
      <c r="D32" s="1064"/>
      <c r="E32" s="1077" t="s">
        <v>170</v>
      </c>
      <c r="F32" s="1077" t="s">
        <v>171</v>
      </c>
      <c r="G32" s="1077" t="s">
        <v>172</v>
      </c>
      <c r="H32" s="1077" t="s">
        <v>19</v>
      </c>
      <c r="I32" s="1600" t="s">
        <v>720</v>
      </c>
      <c r="J32" s="1602">
        <v>2022</v>
      </c>
      <c r="K32" s="1558">
        <v>0.8</v>
      </c>
      <c r="L32" s="1521">
        <v>3</v>
      </c>
      <c r="M32" s="1521">
        <v>3</v>
      </c>
      <c r="N32" s="1508">
        <f>L32/M32</f>
        <v>1</v>
      </c>
      <c r="O32" s="1510">
        <v>0.25</v>
      </c>
      <c r="P32" s="1544">
        <v>6</v>
      </c>
      <c r="Q32" s="1521">
        <v>6</v>
      </c>
      <c r="R32" s="1508">
        <f>P32/Q32</f>
        <v>1</v>
      </c>
      <c r="S32" s="1542">
        <v>0.25</v>
      </c>
      <c r="T32" s="1544">
        <v>9</v>
      </c>
      <c r="U32" s="1521">
        <v>9</v>
      </c>
      <c r="V32" s="1508">
        <f>T32/U32</f>
        <v>1</v>
      </c>
      <c r="W32" s="1508">
        <v>0.5</v>
      </c>
      <c r="X32" s="1510">
        <v>0.5</v>
      </c>
      <c r="Y32" s="1521">
        <v>6</v>
      </c>
      <c r="Z32" s="1521">
        <v>6</v>
      </c>
      <c r="AA32" s="1563">
        <f>Y32/Z32</f>
        <v>1</v>
      </c>
      <c r="AB32" s="1561">
        <v>0.75</v>
      </c>
      <c r="AC32" s="1521">
        <v>2</v>
      </c>
      <c r="AD32" s="1521">
        <v>2</v>
      </c>
      <c r="AE32" s="1563">
        <f>AC32/AD32</f>
        <v>1</v>
      </c>
      <c r="AF32" s="1523">
        <f>AE32/$K32</f>
        <v>1.25</v>
      </c>
      <c r="AG32" s="1521">
        <v>8</v>
      </c>
      <c r="AH32" s="1521">
        <v>8</v>
      </c>
      <c r="AI32" s="1563">
        <f>AG32/AH32</f>
        <v>1</v>
      </c>
      <c r="AJ32" s="1523">
        <f>AI32/$K32</f>
        <v>1.25</v>
      </c>
      <c r="AK32" s="1521">
        <v>14</v>
      </c>
      <c r="AL32" s="1521">
        <v>14</v>
      </c>
      <c r="AM32" s="1508">
        <f>AK32/AL32</f>
        <v>1</v>
      </c>
      <c r="AN32" s="1510">
        <v>1</v>
      </c>
      <c r="AO32" s="1512">
        <v>0.02</v>
      </c>
      <c r="AP32" s="1514">
        <f>AO32*AB32</f>
        <v>1.4999999999999999E-2</v>
      </c>
      <c r="AQ32" s="141" t="s">
        <v>721</v>
      </c>
      <c r="AR32" s="79">
        <v>0.2</v>
      </c>
      <c r="AS32" s="80">
        <v>1</v>
      </c>
      <c r="AT32" s="80">
        <v>1</v>
      </c>
      <c r="AU32" s="138">
        <v>0.01</v>
      </c>
      <c r="AV32" s="138">
        <v>0.01</v>
      </c>
      <c r="AW32" s="138">
        <v>0.01</v>
      </c>
      <c r="AX32" s="138">
        <v>0.01</v>
      </c>
      <c r="AY32" s="138">
        <v>0.01</v>
      </c>
      <c r="AZ32" s="138">
        <v>0.01</v>
      </c>
      <c r="BA32" s="137" t="s">
        <v>722</v>
      </c>
      <c r="BB32" s="1609" t="s">
        <v>714</v>
      </c>
      <c r="BC32" s="1033" t="s">
        <v>715</v>
      </c>
    </row>
    <row r="33" spans="1:55" ht="43" thickBot="1" x14ac:dyDescent="0.25">
      <c r="A33" s="1100"/>
      <c r="B33" s="1068"/>
      <c r="C33" s="1065"/>
      <c r="D33" s="1065"/>
      <c r="E33" s="1077"/>
      <c r="F33" s="1103"/>
      <c r="G33" s="1103"/>
      <c r="H33" s="1103"/>
      <c r="I33" s="1601"/>
      <c r="J33" s="1603"/>
      <c r="K33" s="1559"/>
      <c r="L33" s="1522"/>
      <c r="M33" s="1522"/>
      <c r="N33" s="1509"/>
      <c r="O33" s="1511"/>
      <c r="P33" s="1545"/>
      <c r="Q33" s="1522"/>
      <c r="R33" s="1509"/>
      <c r="S33" s="1543"/>
      <c r="T33" s="1545"/>
      <c r="U33" s="1522"/>
      <c r="V33" s="1509"/>
      <c r="W33" s="1509"/>
      <c r="X33" s="1511"/>
      <c r="Y33" s="1522"/>
      <c r="Z33" s="1522"/>
      <c r="AA33" s="1564"/>
      <c r="AB33" s="1562"/>
      <c r="AC33" s="1522"/>
      <c r="AD33" s="1522"/>
      <c r="AE33" s="1564"/>
      <c r="AF33" s="1524"/>
      <c r="AG33" s="1522"/>
      <c r="AH33" s="1522"/>
      <c r="AI33" s="1564"/>
      <c r="AJ33" s="1524"/>
      <c r="AK33" s="1522"/>
      <c r="AL33" s="1522"/>
      <c r="AM33" s="1509"/>
      <c r="AN33" s="1511"/>
      <c r="AO33" s="1513"/>
      <c r="AP33" s="1515"/>
      <c r="AQ33" s="58" t="s">
        <v>723</v>
      </c>
      <c r="AR33" s="79">
        <v>0.8</v>
      </c>
      <c r="AS33" s="23">
        <v>1</v>
      </c>
      <c r="AT33" s="23">
        <v>1</v>
      </c>
      <c r="AU33" s="23">
        <v>1</v>
      </c>
      <c r="AV33" s="23">
        <v>1</v>
      </c>
      <c r="AW33" s="23">
        <v>1</v>
      </c>
      <c r="AX33" s="23">
        <v>2</v>
      </c>
      <c r="AY33" s="23">
        <v>1</v>
      </c>
      <c r="AZ33" s="23">
        <v>1</v>
      </c>
      <c r="BA33" s="14" t="s">
        <v>724</v>
      </c>
      <c r="BB33" s="1609"/>
      <c r="BC33" s="1608"/>
    </row>
    <row r="34" spans="1:55" ht="31" customHeight="1" thickBot="1" x14ac:dyDescent="0.25">
      <c r="AO34" s="142">
        <f>SUM(AO9:AO33)</f>
        <v>0.16999999999999998</v>
      </c>
      <c r="AP34" s="538">
        <f>SUM(AP9:AP33)</f>
        <v>0.16499999999999998</v>
      </c>
    </row>
    <row r="35" spans="1:55" ht="26" customHeight="1" x14ac:dyDescent="0.2">
      <c r="Y35" s="5">
        <v>2438</v>
      </c>
      <c r="AN35" s="32">
        <f>COUNTIF(AN9:AN33,100%)</f>
        <v>6</v>
      </c>
    </row>
    <row r="36" spans="1:55" ht="26" customHeight="1" x14ac:dyDescent="0.2">
      <c r="AN36" s="32">
        <f>COUNT(AN9:AN33)</f>
        <v>6</v>
      </c>
    </row>
    <row r="37" spans="1:55" ht="26" customHeight="1" x14ac:dyDescent="0.2">
      <c r="AD37" s="145"/>
      <c r="AN37" s="66">
        <f>+AN35/AN36</f>
        <v>1</v>
      </c>
    </row>
    <row r="38" spans="1:55" ht="15.75" customHeight="1" x14ac:dyDescent="0.2"/>
    <row r="39" spans="1:55" ht="15.75" customHeight="1" x14ac:dyDescent="0.2"/>
    <row r="40" spans="1:55" ht="15.75" customHeight="1" x14ac:dyDescent="0.2"/>
    <row r="41" spans="1:55" ht="15.75" customHeight="1" x14ac:dyDescent="0.2"/>
    <row r="42" spans="1:55" ht="15.75" customHeight="1" x14ac:dyDescent="0.2"/>
    <row r="43" spans="1:55" ht="15.75" customHeight="1" x14ac:dyDescent="0.2"/>
    <row r="44" spans="1:55" ht="15.75" customHeight="1" x14ac:dyDescent="0.2"/>
    <row r="45" spans="1:55" ht="15.75" customHeight="1" x14ac:dyDescent="0.2"/>
    <row r="46" spans="1:55" ht="15.75" customHeight="1" x14ac:dyDescent="0.2"/>
    <row r="47" spans="1:55" ht="15.75" customHeight="1" x14ac:dyDescent="0.2"/>
    <row r="48" spans="1:55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</sheetData>
  <sheetProtection algorithmName="SHA-512" hashValue="0JOnQhjafFGWJZAceXFD/srSB0v3l7nLt0/KiQT4dIkwX0lS85pvqMi8JESeB1NH1f3eDhYMqJEsmZLCfpHDiQ==" saltValue="Z5r6zqPhPXb/Fu4nZ+Brcg==" spinCount="100000" sheet="1" formatCells="0" formatColumns="0" formatRows="0" insertColumns="0" insertRows="0" insertHyperlinks="0" deleteColumns="0" deleteRows="0" sort="0" autoFilter="0" pivotTables="0"/>
  <mergeCells count="323">
    <mergeCell ref="BC9:BC11"/>
    <mergeCell ref="BB9:BB11"/>
    <mergeCell ref="AC17:AC28"/>
    <mergeCell ref="AD17:AD28"/>
    <mergeCell ref="AE17:AE28"/>
    <mergeCell ref="AK32:AK33"/>
    <mergeCell ref="AF29:AF31"/>
    <mergeCell ref="AI32:AI33"/>
    <mergeCell ref="AN12:AN14"/>
    <mergeCell ref="AO12:AO14"/>
    <mergeCell ref="AJ15:AJ16"/>
    <mergeCell ref="AD29:AD31"/>
    <mergeCell ref="AE29:AE31"/>
    <mergeCell ref="AE15:AE16"/>
    <mergeCell ref="AL32:AL33"/>
    <mergeCell ref="AE32:AE33"/>
    <mergeCell ref="AG17:AG28"/>
    <mergeCell ref="AE12:AE14"/>
    <mergeCell ref="AC29:AC31"/>
    <mergeCell ref="AP12:AP14"/>
    <mergeCell ref="AM9:AM11"/>
    <mergeCell ref="AG12:AG14"/>
    <mergeCell ref="AC12:AC14"/>
    <mergeCell ref="AE9:AE11"/>
    <mergeCell ref="BC21:BC22"/>
    <mergeCell ref="BB18:BB19"/>
    <mergeCell ref="BB12:BB14"/>
    <mergeCell ref="BC12:BC14"/>
    <mergeCell ref="AM15:AM16"/>
    <mergeCell ref="C12:C28"/>
    <mergeCell ref="E17:E28"/>
    <mergeCell ref="H12:H14"/>
    <mergeCell ref="E12:E14"/>
    <mergeCell ref="F12:F14"/>
    <mergeCell ref="I12:I14"/>
    <mergeCell ref="I17:I28"/>
    <mergeCell ref="AF17:AF28"/>
    <mergeCell ref="AD12:AD14"/>
    <mergeCell ref="AN15:AN16"/>
    <mergeCell ref="AO15:AO16"/>
    <mergeCell ref="G12:G14"/>
    <mergeCell ref="AC15:AC16"/>
    <mergeCell ref="AL15:AL16"/>
    <mergeCell ref="AL17:AL28"/>
    <mergeCell ref="V15:V16"/>
    <mergeCell ref="M17:M28"/>
    <mergeCell ref="AJ17:AJ28"/>
    <mergeCell ref="AA12:AA14"/>
    <mergeCell ref="C9:C11"/>
    <mergeCell ref="D9:D11"/>
    <mergeCell ref="F15:F16"/>
    <mergeCell ref="BC32:BC33"/>
    <mergeCell ref="BB32:BB33"/>
    <mergeCell ref="BB30:BB31"/>
    <mergeCell ref="AM17:AM28"/>
    <mergeCell ref="AN17:AN28"/>
    <mergeCell ref="AO17:AO28"/>
    <mergeCell ref="AP17:AP28"/>
    <mergeCell ref="AM29:AM31"/>
    <mergeCell ref="AN29:AN31"/>
    <mergeCell ref="AO29:AO31"/>
    <mergeCell ref="BC23:BC24"/>
    <mergeCell ref="BB25:BB26"/>
    <mergeCell ref="BC25:BC26"/>
    <mergeCell ref="BC29:BC31"/>
    <mergeCell ref="BB23:BB24"/>
    <mergeCell ref="AP29:AP31"/>
    <mergeCell ref="BB15:BB16"/>
    <mergeCell ref="BC15:BC16"/>
    <mergeCell ref="Y12:Y14"/>
    <mergeCell ref="BC18:BC19"/>
    <mergeCell ref="BB21:BB22"/>
    <mergeCell ref="J9:J11"/>
    <mergeCell ref="AN9:AN11"/>
    <mergeCell ref="B9:B33"/>
    <mergeCell ref="C6:C8"/>
    <mergeCell ref="A9:A33"/>
    <mergeCell ref="D6:D8"/>
    <mergeCell ref="E9:E11"/>
    <mergeCell ref="F9:F11"/>
    <mergeCell ref="E32:E33"/>
    <mergeCell ref="F32:F33"/>
    <mergeCell ref="I32:I33"/>
    <mergeCell ref="J32:J33"/>
    <mergeCell ref="H29:H31"/>
    <mergeCell ref="I29:I31"/>
    <mergeCell ref="L32:L33"/>
    <mergeCell ref="E29:E31"/>
    <mergeCell ref="F29:F31"/>
    <mergeCell ref="J29:J31"/>
    <mergeCell ref="G32:G33"/>
    <mergeCell ref="H32:H33"/>
    <mergeCell ref="F17:F28"/>
    <mergeCell ref="E15:E16"/>
    <mergeCell ref="G15:G16"/>
    <mergeCell ref="H7:H8"/>
    <mergeCell ref="G9:G11"/>
    <mergeCell ref="AV5:AV8"/>
    <mergeCell ref="AU5:AU8"/>
    <mergeCell ref="AW5:AW8"/>
    <mergeCell ref="AL9:AL11"/>
    <mergeCell ref="AR5:AR8"/>
    <mergeCell ref="AK5:AN5"/>
    <mergeCell ref="AO5:AO8"/>
    <mergeCell ref="AP5:AP8"/>
    <mergeCell ref="AO9:AO11"/>
    <mergeCell ref="I9:I11"/>
    <mergeCell ref="K5:K8"/>
    <mergeCell ref="AB9:AB11"/>
    <mergeCell ref="AC9:AC11"/>
    <mergeCell ref="AK9:AK11"/>
    <mergeCell ref="AH9:AH11"/>
    <mergeCell ref="Q6:Q8"/>
    <mergeCell ref="R6:R8"/>
    <mergeCell ref="L6:L8"/>
    <mergeCell ref="M6:M8"/>
    <mergeCell ref="H9:H11"/>
    <mergeCell ref="AS5:AS8"/>
    <mergeCell ref="N9:N11"/>
    <mergeCell ref="O9:O11"/>
    <mergeCell ref="BB1:BC4"/>
    <mergeCell ref="G3:BA4"/>
    <mergeCell ref="G1:BA2"/>
    <mergeCell ref="AY5:AY8"/>
    <mergeCell ref="BA5:BA8"/>
    <mergeCell ref="AD6:AD8"/>
    <mergeCell ref="N6:N8"/>
    <mergeCell ref="AH6:AH8"/>
    <mergeCell ref="BB5:BB8"/>
    <mergeCell ref="BC5:BC8"/>
    <mergeCell ref="L5:O5"/>
    <mergeCell ref="P5:S5"/>
    <mergeCell ref="I7:J7"/>
    <mergeCell ref="F5:J6"/>
    <mergeCell ref="A1:F4"/>
    <mergeCell ref="A5:A8"/>
    <mergeCell ref="B5:B8"/>
    <mergeCell ref="E5:E8"/>
    <mergeCell ref="F7:F8"/>
    <mergeCell ref="G7:G8"/>
    <mergeCell ref="AZ5:AZ8"/>
    <mergeCell ref="AX5:AX8"/>
    <mergeCell ref="AT5:AT8"/>
    <mergeCell ref="S6:S8"/>
    <mergeCell ref="AL29:AL31"/>
    <mergeCell ref="AG15:AG16"/>
    <mergeCell ref="AH15:AH16"/>
    <mergeCell ref="AH12:AH14"/>
    <mergeCell ref="AJ12:AJ14"/>
    <mergeCell ref="AI12:AI14"/>
    <mergeCell ref="AI15:AI16"/>
    <mergeCell ref="AL12:AL14"/>
    <mergeCell ref="AK15:AK16"/>
    <mergeCell ref="AG29:AG31"/>
    <mergeCell ref="K9:K11"/>
    <mergeCell ref="AA9:AA11"/>
    <mergeCell ref="T17:T28"/>
    <mergeCell ref="K32:K33"/>
    <mergeCell ref="K29:K31"/>
    <mergeCell ref="Y32:Y33"/>
    <mergeCell ref="Z17:Z28"/>
    <mergeCell ref="U15:U16"/>
    <mergeCell ref="AE6:AE8"/>
    <mergeCell ref="P12:P14"/>
    <mergeCell ref="Q12:Q14"/>
    <mergeCell ref="U6:U8"/>
    <mergeCell ref="V6:V8"/>
    <mergeCell ref="AB12:AB14"/>
    <mergeCell ref="K12:K14"/>
    <mergeCell ref="K17:K28"/>
    <mergeCell ref="AB32:AB33"/>
    <mergeCell ref="Z32:Z33"/>
    <mergeCell ref="AA15:AA16"/>
    <mergeCell ref="AA17:AA28"/>
    <mergeCell ref="AA29:AA31"/>
    <mergeCell ref="AB29:AB31"/>
    <mergeCell ref="AB17:AB28"/>
    <mergeCell ref="AA32:AA33"/>
    <mergeCell ref="C29:C33"/>
    <mergeCell ref="D12:D33"/>
    <mergeCell ref="L17:L28"/>
    <mergeCell ref="L29:L31"/>
    <mergeCell ref="J15:J16"/>
    <mergeCell ref="K15:K16"/>
    <mergeCell ref="J12:J14"/>
    <mergeCell ref="H15:H16"/>
    <mergeCell ref="H17:H28"/>
    <mergeCell ref="G29:G31"/>
    <mergeCell ref="I15:I16"/>
    <mergeCell ref="G17:G28"/>
    <mergeCell ref="J17:J28"/>
    <mergeCell ref="L9:L11"/>
    <mergeCell ref="M9:M11"/>
    <mergeCell ref="L15:L16"/>
    <mergeCell ref="M15:M16"/>
    <mergeCell ref="N15:N16"/>
    <mergeCell ref="S9:S11"/>
    <mergeCell ref="L12:L14"/>
    <mergeCell ref="O12:O14"/>
    <mergeCell ref="P15:P16"/>
    <mergeCell ref="Q15:Q16"/>
    <mergeCell ref="R15:R16"/>
    <mergeCell ref="R12:R14"/>
    <mergeCell ref="M32:M33"/>
    <mergeCell ref="N32:N33"/>
    <mergeCell ref="O32:O33"/>
    <mergeCell ref="P32:P33"/>
    <mergeCell ref="M29:M31"/>
    <mergeCell ref="N29:N31"/>
    <mergeCell ref="O29:O31"/>
    <mergeCell ref="P29:P31"/>
    <mergeCell ref="M12:M14"/>
    <mergeCell ref="N12:N14"/>
    <mergeCell ref="N17:N28"/>
    <mergeCell ref="O17:O28"/>
    <mergeCell ref="P17:P28"/>
    <mergeCell ref="O15:O16"/>
    <mergeCell ref="O6:O8"/>
    <mergeCell ref="P6:P8"/>
    <mergeCell ref="Q32:Q33"/>
    <mergeCell ref="R32:R33"/>
    <mergeCell ref="S32:S33"/>
    <mergeCell ref="T32:T33"/>
    <mergeCell ref="Q29:Q31"/>
    <mergeCell ref="U12:U14"/>
    <mergeCell ref="S15:S16"/>
    <mergeCell ref="T15:T16"/>
    <mergeCell ref="S12:S14"/>
    <mergeCell ref="T12:T14"/>
    <mergeCell ref="R29:R31"/>
    <mergeCell ref="S29:S31"/>
    <mergeCell ref="T29:T31"/>
    <mergeCell ref="T6:T8"/>
    <mergeCell ref="R9:R11"/>
    <mergeCell ref="U17:U28"/>
    <mergeCell ref="Q17:Q28"/>
    <mergeCell ref="R17:R28"/>
    <mergeCell ref="S17:S28"/>
    <mergeCell ref="AD32:AD33"/>
    <mergeCell ref="AF32:AF33"/>
    <mergeCell ref="P9:P11"/>
    <mergeCell ref="Q9:Q11"/>
    <mergeCell ref="T9:T11"/>
    <mergeCell ref="V9:V11"/>
    <mergeCell ref="X9:X11"/>
    <mergeCell ref="AB15:AB16"/>
    <mergeCell ref="Y15:Y16"/>
    <mergeCell ref="Z15:Z16"/>
    <mergeCell ref="U9:U11"/>
    <mergeCell ref="X15:X16"/>
    <mergeCell ref="W29:W31"/>
    <mergeCell ref="U29:U31"/>
    <mergeCell ref="V29:V31"/>
    <mergeCell ref="X29:X31"/>
    <mergeCell ref="U32:U33"/>
    <mergeCell ref="V32:V33"/>
    <mergeCell ref="X32:X33"/>
    <mergeCell ref="W32:W33"/>
    <mergeCell ref="AC32:AC33"/>
    <mergeCell ref="Z12:Z14"/>
    <mergeCell ref="V12:V14"/>
    <mergeCell ref="X12:X14"/>
    <mergeCell ref="Y5:AB5"/>
    <mergeCell ref="AG5:AJ5"/>
    <mergeCell ref="AF6:AF8"/>
    <mergeCell ref="Z9:Z11"/>
    <mergeCell ref="AG6:AG8"/>
    <mergeCell ref="AC5:AF5"/>
    <mergeCell ref="Y6:Y8"/>
    <mergeCell ref="AB6:AB8"/>
    <mergeCell ref="AC6:AC8"/>
    <mergeCell ref="AJ9:AJ11"/>
    <mergeCell ref="Z6:Z8"/>
    <mergeCell ref="AA6:AA8"/>
    <mergeCell ref="Y9:Y11"/>
    <mergeCell ref="AM32:AM33"/>
    <mergeCell ref="AN32:AN33"/>
    <mergeCell ref="AO32:AO33"/>
    <mergeCell ref="AP32:AP33"/>
    <mergeCell ref="AK12:AK14"/>
    <mergeCell ref="AF15:AF16"/>
    <mergeCell ref="T5:X5"/>
    <mergeCell ref="AD9:AD11"/>
    <mergeCell ref="AI9:AI11"/>
    <mergeCell ref="AJ29:AJ31"/>
    <mergeCell ref="AG32:AG33"/>
    <mergeCell ref="AH32:AH33"/>
    <mergeCell ref="AJ32:AJ33"/>
    <mergeCell ref="AI17:AI28"/>
    <mergeCell ref="AI29:AI31"/>
    <mergeCell ref="AD15:AD16"/>
    <mergeCell ref="V17:V28"/>
    <mergeCell ref="AK17:AK28"/>
    <mergeCell ref="AK29:AK31"/>
    <mergeCell ref="X17:X28"/>
    <mergeCell ref="Y17:Y28"/>
    <mergeCell ref="Y29:Y31"/>
    <mergeCell ref="AH29:AH31"/>
    <mergeCell ref="Z29:Z31"/>
    <mergeCell ref="AR18:AR19"/>
    <mergeCell ref="AR21:AR22"/>
    <mergeCell ref="AR23:AR24"/>
    <mergeCell ref="AR25:AR26"/>
    <mergeCell ref="AH17:AH28"/>
    <mergeCell ref="W6:W8"/>
    <mergeCell ref="W9:W11"/>
    <mergeCell ref="W12:W14"/>
    <mergeCell ref="W15:W16"/>
    <mergeCell ref="W17:W28"/>
    <mergeCell ref="AK6:AK8"/>
    <mergeCell ref="AL6:AL8"/>
    <mergeCell ref="AQ5:AQ8"/>
    <mergeCell ref="AM6:AM8"/>
    <mergeCell ref="AN6:AN8"/>
    <mergeCell ref="X6:X8"/>
    <mergeCell ref="AG9:AG11"/>
    <mergeCell ref="AF12:AF14"/>
    <mergeCell ref="AI6:AI8"/>
    <mergeCell ref="AJ6:AJ8"/>
    <mergeCell ref="AP15:AP16"/>
    <mergeCell ref="AP9:AP11"/>
    <mergeCell ref="AF9:AF11"/>
    <mergeCell ref="AM12:AM14"/>
  </mergeCells>
  <hyperlinks>
    <hyperlink ref="BC29" r:id="rId1" xr:uid="{00000000-0004-0000-0900-000000000000}"/>
    <hyperlink ref="BC32" r:id="rId2" xr:uid="{00000000-0004-0000-0900-000001000000}"/>
    <hyperlink ref="BC17" r:id="rId3" xr:uid="{00000000-0004-0000-0900-000002000000}"/>
    <hyperlink ref="BC20" r:id="rId4" xr:uid="{00000000-0004-0000-0900-000003000000}"/>
    <hyperlink ref="BC27" r:id="rId5" xr:uid="{00000000-0004-0000-0900-000004000000}"/>
    <hyperlink ref="BC25" r:id="rId6" xr:uid="{00000000-0004-0000-0900-000005000000}"/>
    <hyperlink ref="BC18" r:id="rId7" xr:uid="{00000000-0004-0000-0900-000006000000}"/>
    <hyperlink ref="BC21" r:id="rId8" xr:uid="{00000000-0004-0000-0900-000007000000}"/>
    <hyperlink ref="BC23" r:id="rId9" xr:uid="{00000000-0004-0000-0900-000008000000}"/>
    <hyperlink ref="BC12" r:id="rId10" xr:uid="{00000000-0004-0000-0900-000009000000}"/>
    <hyperlink ref="BC15" r:id="rId11" xr:uid="{00000000-0004-0000-0900-00000A000000}"/>
    <hyperlink ref="BC9" r:id="rId12" xr:uid="{00000000-0004-0000-0900-00000B000000}"/>
  </hyperlinks>
  <pageMargins left="0.7" right="0.7" top="0.75" bottom="0.75" header="0" footer="0"/>
  <pageSetup scale="24" orientation="landscape"/>
  <colBreaks count="1" manualBreakCount="1">
    <brk id="55" max="1048575" man="1"/>
  </colBreaks>
  <drawing r:id="rId13"/>
  <legacyDrawing r:id="rId1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14B891"/>
  </sheetPr>
  <dimension ref="A1:BD743"/>
  <sheetViews>
    <sheetView view="pageBreakPreview" zoomScale="60" zoomScaleNormal="75" workbookViewId="0">
      <selection activeCell="O14" sqref="O14:O16"/>
    </sheetView>
  </sheetViews>
  <sheetFormatPr baseColWidth="10" defaultColWidth="14.5" defaultRowHeight="15" customHeight="1" x14ac:dyDescent="0.2"/>
  <cols>
    <col min="1" max="3" width="20.6640625" style="76" customWidth="1"/>
    <col min="4" max="4" width="20.83203125" style="76" customWidth="1"/>
    <col min="5" max="5" width="27.5" style="76" customWidth="1"/>
    <col min="6" max="6" width="18.33203125" style="81" customWidth="1"/>
    <col min="7" max="7" width="29.6640625" style="76" customWidth="1"/>
    <col min="8" max="8" width="14.33203125" style="76" customWidth="1"/>
    <col min="9" max="9" width="26.1640625" style="76" customWidth="1"/>
    <col min="10" max="10" width="11.6640625" style="81" customWidth="1"/>
    <col min="11" max="11" width="13.6640625" style="81" customWidth="1"/>
    <col min="12" max="13" width="21.1640625" style="81" customWidth="1"/>
    <col min="14" max="14" width="17.6640625" style="81" customWidth="1"/>
    <col min="15" max="15" width="13.5" style="81" customWidth="1"/>
    <col min="16" max="17" width="21.1640625" style="81" customWidth="1"/>
    <col min="18" max="18" width="17.6640625" style="81" customWidth="1"/>
    <col min="19" max="19" width="13.5" style="81" customWidth="1"/>
    <col min="20" max="21" width="21.1640625" style="81" customWidth="1"/>
    <col min="22" max="23" width="17.6640625" style="81" customWidth="1"/>
    <col min="24" max="24" width="13.5" style="81" customWidth="1"/>
    <col min="25" max="26" width="21.1640625" style="81" customWidth="1"/>
    <col min="27" max="27" width="17.6640625" style="81" customWidth="1"/>
    <col min="28" max="28" width="13.5" style="81" customWidth="1"/>
    <col min="29" max="30" width="21.1640625" style="81" customWidth="1"/>
    <col min="31" max="31" width="17.6640625" style="81" customWidth="1"/>
    <col min="32" max="32" width="16.5" style="81" customWidth="1"/>
    <col min="33" max="34" width="21.1640625" style="81" customWidth="1"/>
    <col min="35" max="35" width="17.6640625" style="81" customWidth="1"/>
    <col min="36" max="36" width="13.5" style="81" customWidth="1"/>
    <col min="37" max="38" width="21.1640625" style="81" customWidth="1"/>
    <col min="39" max="39" width="17.6640625" style="81" customWidth="1"/>
    <col min="40" max="40" width="13.5" style="81" customWidth="1"/>
    <col min="41" max="42" width="18.5" style="81" customWidth="1"/>
    <col min="43" max="43" width="36.5" style="76" customWidth="1"/>
    <col min="44" max="47" width="9.83203125" style="81" customWidth="1"/>
    <col min="48" max="51" width="9.83203125" style="76" customWidth="1"/>
    <col min="52" max="52" width="19.1640625" style="76" customWidth="1"/>
    <col min="53" max="53" width="15.5" style="76" customWidth="1"/>
    <col min="54" max="54" width="24.1640625" style="76" customWidth="1"/>
    <col min="55" max="57" width="11.5" style="76" customWidth="1"/>
    <col min="58" max="58" width="30.1640625" style="76" customWidth="1"/>
    <col min="59" max="59" width="35.33203125" style="76" customWidth="1"/>
    <col min="60" max="69" width="11.5" style="76" customWidth="1"/>
    <col min="70" max="16384" width="14.5" style="76"/>
  </cols>
  <sheetData>
    <row r="1" spans="1:56" ht="20" x14ac:dyDescent="0.2">
      <c r="A1" s="1623"/>
      <c r="B1" s="1624"/>
      <c r="C1" s="1624"/>
      <c r="D1" s="1625"/>
      <c r="E1" s="1664" t="s">
        <v>641</v>
      </c>
      <c r="F1" s="1666"/>
      <c r="G1" s="1666"/>
      <c r="H1" s="1666"/>
      <c r="I1" s="1666"/>
      <c r="J1" s="1666"/>
      <c r="K1" s="1666"/>
      <c r="L1" s="1666"/>
      <c r="M1" s="1666"/>
      <c r="N1" s="1666"/>
      <c r="O1" s="1666"/>
      <c r="P1" s="1666"/>
      <c r="Q1" s="1666"/>
      <c r="R1" s="1666"/>
      <c r="S1" s="1666"/>
      <c r="T1" s="1666"/>
      <c r="U1" s="1666"/>
      <c r="V1" s="1666"/>
      <c r="W1" s="1666"/>
      <c r="X1" s="1666"/>
      <c r="Y1" s="1666"/>
      <c r="Z1" s="1666"/>
      <c r="AA1" s="1666"/>
      <c r="AB1" s="1666"/>
      <c r="AC1" s="1666"/>
      <c r="AD1" s="1666"/>
      <c r="AE1" s="1666"/>
      <c r="AF1" s="1666"/>
      <c r="AG1" s="1666"/>
      <c r="AH1" s="1666"/>
      <c r="AI1" s="1666"/>
      <c r="AJ1" s="1666"/>
      <c r="AK1" s="1666"/>
      <c r="AL1" s="1666"/>
      <c r="AM1" s="1666"/>
      <c r="AN1" s="1666"/>
      <c r="AO1" s="1666"/>
      <c r="AP1" s="1666"/>
      <c r="AQ1" s="1666"/>
      <c r="AR1" s="1666"/>
      <c r="AS1" s="1666"/>
      <c r="AT1" s="1666"/>
      <c r="AU1" s="1666"/>
      <c r="AV1" s="1666"/>
      <c r="AW1" s="1666"/>
      <c r="AX1" s="1666"/>
      <c r="AY1" s="1666"/>
      <c r="AZ1" s="1665"/>
      <c r="BA1" s="1664"/>
      <c r="BB1" s="1665"/>
      <c r="BC1" s="146"/>
      <c r="BD1" s="146"/>
    </row>
    <row r="2" spans="1:56" ht="20" x14ac:dyDescent="0.2">
      <c r="A2" s="1623"/>
      <c r="B2" s="1624"/>
      <c r="C2" s="1624"/>
      <c r="D2" s="1625"/>
      <c r="E2" s="1623"/>
      <c r="F2" s="1624"/>
      <c r="G2" s="1624"/>
      <c r="H2" s="1624"/>
      <c r="I2" s="1624"/>
      <c r="J2" s="1624"/>
      <c r="K2" s="1624"/>
      <c r="L2" s="1624"/>
      <c r="M2" s="1624"/>
      <c r="N2" s="1624"/>
      <c r="O2" s="1624"/>
      <c r="P2" s="1624"/>
      <c r="Q2" s="1624"/>
      <c r="R2" s="1624"/>
      <c r="S2" s="1624"/>
      <c r="T2" s="1624"/>
      <c r="U2" s="1624"/>
      <c r="V2" s="1624"/>
      <c r="W2" s="1624"/>
      <c r="X2" s="1624"/>
      <c r="Y2" s="1624"/>
      <c r="Z2" s="1624"/>
      <c r="AA2" s="1624"/>
      <c r="AB2" s="1624"/>
      <c r="AC2" s="1624"/>
      <c r="AD2" s="1624"/>
      <c r="AE2" s="1624"/>
      <c r="AF2" s="1624"/>
      <c r="AG2" s="1624"/>
      <c r="AH2" s="1624"/>
      <c r="AI2" s="1624"/>
      <c r="AJ2" s="1624"/>
      <c r="AK2" s="1624"/>
      <c r="AL2" s="1624"/>
      <c r="AM2" s="1624"/>
      <c r="AN2" s="1624"/>
      <c r="AO2" s="1624"/>
      <c r="AP2" s="1624"/>
      <c r="AQ2" s="1624"/>
      <c r="AR2" s="1624"/>
      <c r="AS2" s="1624"/>
      <c r="AT2" s="1624"/>
      <c r="AU2" s="1624"/>
      <c r="AV2" s="1624"/>
      <c r="AW2" s="1624"/>
      <c r="AX2" s="1624"/>
      <c r="AY2" s="1624"/>
      <c r="AZ2" s="1625"/>
      <c r="BA2" s="1623"/>
      <c r="BB2" s="1625"/>
      <c r="BC2" s="147"/>
      <c r="BD2" s="147"/>
    </row>
    <row r="3" spans="1:56" ht="21" thickBot="1" x14ac:dyDescent="0.25">
      <c r="A3" s="1623"/>
      <c r="B3" s="1624"/>
      <c r="C3" s="1624"/>
      <c r="D3" s="1625"/>
      <c r="E3" s="1626"/>
      <c r="F3" s="1627"/>
      <c r="G3" s="1627"/>
      <c r="H3" s="1627"/>
      <c r="I3" s="1627"/>
      <c r="J3" s="1627"/>
      <c r="K3" s="1627"/>
      <c r="L3" s="1627"/>
      <c r="M3" s="1627"/>
      <c r="N3" s="1627"/>
      <c r="O3" s="1627"/>
      <c r="P3" s="1627"/>
      <c r="Q3" s="1627"/>
      <c r="R3" s="1627"/>
      <c r="S3" s="1627"/>
      <c r="T3" s="1627"/>
      <c r="U3" s="1627"/>
      <c r="V3" s="1627"/>
      <c r="W3" s="1627"/>
      <c r="X3" s="1627"/>
      <c r="Y3" s="1627"/>
      <c r="Z3" s="1627"/>
      <c r="AA3" s="1627"/>
      <c r="AB3" s="1627"/>
      <c r="AC3" s="1627"/>
      <c r="AD3" s="1627"/>
      <c r="AE3" s="1627"/>
      <c r="AF3" s="1627"/>
      <c r="AG3" s="1627"/>
      <c r="AH3" s="1627"/>
      <c r="AI3" s="1627"/>
      <c r="AJ3" s="1627"/>
      <c r="AK3" s="1627"/>
      <c r="AL3" s="1627"/>
      <c r="AM3" s="1627"/>
      <c r="AN3" s="1627"/>
      <c r="AO3" s="1627"/>
      <c r="AP3" s="1627"/>
      <c r="AQ3" s="1627"/>
      <c r="AR3" s="1627"/>
      <c r="AS3" s="1627"/>
      <c r="AT3" s="1627"/>
      <c r="AU3" s="1627"/>
      <c r="AV3" s="1627"/>
      <c r="AW3" s="1627"/>
      <c r="AX3" s="1627"/>
      <c r="AY3" s="1627"/>
      <c r="AZ3" s="1628"/>
      <c r="BA3" s="1623"/>
      <c r="BB3" s="1625"/>
      <c r="BC3" s="147"/>
      <c r="BD3" s="147"/>
    </row>
    <row r="4" spans="1:56" ht="15" customHeight="1" x14ac:dyDescent="0.2">
      <c r="A4" s="1623"/>
      <c r="B4" s="1624"/>
      <c r="C4" s="1624"/>
      <c r="D4" s="1625"/>
      <c r="E4" s="1667" t="s">
        <v>725</v>
      </c>
      <c r="F4" s="1668"/>
      <c r="G4" s="1668"/>
      <c r="H4" s="1668"/>
      <c r="I4" s="1668"/>
      <c r="J4" s="1668"/>
      <c r="K4" s="1668"/>
      <c r="L4" s="1668"/>
      <c r="M4" s="1668"/>
      <c r="N4" s="1668"/>
      <c r="O4" s="1668"/>
      <c r="P4" s="1668"/>
      <c r="Q4" s="1668"/>
      <c r="R4" s="1668"/>
      <c r="S4" s="1668"/>
      <c r="T4" s="1668"/>
      <c r="U4" s="1668"/>
      <c r="V4" s="1668"/>
      <c r="W4" s="1668"/>
      <c r="X4" s="1668"/>
      <c r="Y4" s="1668"/>
      <c r="Z4" s="1668"/>
      <c r="AA4" s="1668"/>
      <c r="AB4" s="1668"/>
      <c r="AC4" s="1668"/>
      <c r="AD4" s="1668"/>
      <c r="AE4" s="1668"/>
      <c r="AF4" s="1668"/>
      <c r="AG4" s="1668"/>
      <c r="AH4" s="1668"/>
      <c r="AI4" s="1668"/>
      <c r="AJ4" s="1668"/>
      <c r="AK4" s="1668"/>
      <c r="AL4" s="1668"/>
      <c r="AM4" s="1668"/>
      <c r="AN4" s="1668"/>
      <c r="AO4" s="1668"/>
      <c r="AP4" s="1668"/>
      <c r="AQ4" s="1668"/>
      <c r="AR4" s="1668"/>
      <c r="AS4" s="1668"/>
      <c r="AT4" s="1668"/>
      <c r="AU4" s="1668"/>
      <c r="AV4" s="1668"/>
      <c r="AW4" s="1668"/>
      <c r="AX4" s="1668"/>
      <c r="AY4" s="1668"/>
      <c r="AZ4" s="1669"/>
      <c r="BA4" s="1623"/>
      <c r="BB4" s="1625"/>
    </row>
    <row r="5" spans="1:56" ht="15" customHeight="1" x14ac:dyDescent="0.2">
      <c r="A5" s="1623"/>
      <c r="B5" s="1624"/>
      <c r="C5" s="1624"/>
      <c r="D5" s="1625"/>
      <c r="E5" s="1670"/>
      <c r="F5" s="1671"/>
      <c r="G5" s="1671"/>
      <c r="H5" s="1671"/>
      <c r="I5" s="1671"/>
      <c r="J5" s="1671"/>
      <c r="K5" s="1671"/>
      <c r="L5" s="1671"/>
      <c r="M5" s="1671"/>
      <c r="N5" s="1671"/>
      <c r="O5" s="1671"/>
      <c r="P5" s="1671"/>
      <c r="Q5" s="1671"/>
      <c r="R5" s="1671"/>
      <c r="S5" s="1671"/>
      <c r="T5" s="1671"/>
      <c r="U5" s="1671"/>
      <c r="V5" s="1671"/>
      <c r="W5" s="1671"/>
      <c r="X5" s="1671"/>
      <c r="Y5" s="1671"/>
      <c r="Z5" s="1671"/>
      <c r="AA5" s="1671"/>
      <c r="AB5" s="1671"/>
      <c r="AC5" s="1671"/>
      <c r="AD5" s="1671"/>
      <c r="AE5" s="1671"/>
      <c r="AF5" s="1671"/>
      <c r="AG5" s="1671"/>
      <c r="AH5" s="1671"/>
      <c r="AI5" s="1671"/>
      <c r="AJ5" s="1671"/>
      <c r="AK5" s="1671"/>
      <c r="AL5" s="1671"/>
      <c r="AM5" s="1671"/>
      <c r="AN5" s="1671"/>
      <c r="AO5" s="1671"/>
      <c r="AP5" s="1671"/>
      <c r="AQ5" s="1671"/>
      <c r="AR5" s="1671"/>
      <c r="AS5" s="1671"/>
      <c r="AT5" s="1671"/>
      <c r="AU5" s="1671"/>
      <c r="AV5" s="1671"/>
      <c r="AW5" s="1671"/>
      <c r="AX5" s="1671"/>
      <c r="AY5" s="1671"/>
      <c r="AZ5" s="1672"/>
      <c r="BA5" s="1623"/>
      <c r="BB5" s="1625"/>
    </row>
    <row r="6" spans="1:56" ht="15" customHeight="1" x14ac:dyDescent="0.2">
      <c r="A6" s="1623"/>
      <c r="B6" s="1624"/>
      <c r="C6" s="1624"/>
      <c r="D6" s="1625"/>
      <c r="E6" s="1670"/>
      <c r="F6" s="1671"/>
      <c r="G6" s="1671"/>
      <c r="H6" s="1671"/>
      <c r="I6" s="1671"/>
      <c r="J6" s="1671"/>
      <c r="K6" s="1671"/>
      <c r="L6" s="1671"/>
      <c r="M6" s="1671"/>
      <c r="N6" s="1671"/>
      <c r="O6" s="1671"/>
      <c r="P6" s="1671"/>
      <c r="Q6" s="1671"/>
      <c r="R6" s="1671"/>
      <c r="S6" s="1671"/>
      <c r="T6" s="1671"/>
      <c r="U6" s="1671"/>
      <c r="V6" s="1671"/>
      <c r="W6" s="1671"/>
      <c r="X6" s="1671"/>
      <c r="Y6" s="1671"/>
      <c r="Z6" s="1671"/>
      <c r="AA6" s="1671"/>
      <c r="AB6" s="1671"/>
      <c r="AC6" s="1671"/>
      <c r="AD6" s="1671"/>
      <c r="AE6" s="1671"/>
      <c r="AF6" s="1671"/>
      <c r="AG6" s="1671"/>
      <c r="AH6" s="1671"/>
      <c r="AI6" s="1671"/>
      <c r="AJ6" s="1671"/>
      <c r="AK6" s="1671"/>
      <c r="AL6" s="1671"/>
      <c r="AM6" s="1671"/>
      <c r="AN6" s="1671"/>
      <c r="AO6" s="1671"/>
      <c r="AP6" s="1671"/>
      <c r="AQ6" s="1671"/>
      <c r="AR6" s="1671"/>
      <c r="AS6" s="1671"/>
      <c r="AT6" s="1671"/>
      <c r="AU6" s="1671"/>
      <c r="AV6" s="1671"/>
      <c r="AW6" s="1671"/>
      <c r="AX6" s="1671"/>
      <c r="AY6" s="1671"/>
      <c r="AZ6" s="1672"/>
      <c r="BA6" s="1623"/>
      <c r="BB6" s="1625"/>
    </row>
    <row r="7" spans="1:56" ht="15" customHeight="1" thickBot="1" x14ac:dyDescent="0.25">
      <c r="A7" s="1626"/>
      <c r="B7" s="1627"/>
      <c r="C7" s="1627"/>
      <c r="D7" s="1628"/>
      <c r="E7" s="1670"/>
      <c r="F7" s="1671"/>
      <c r="G7" s="1671"/>
      <c r="H7" s="1671"/>
      <c r="I7" s="1671"/>
      <c r="J7" s="1671"/>
      <c r="K7" s="1671"/>
      <c r="L7" s="1671"/>
      <c r="M7" s="1671"/>
      <c r="N7" s="1671"/>
      <c r="O7" s="1671"/>
      <c r="P7" s="1671"/>
      <c r="Q7" s="1671"/>
      <c r="R7" s="1671"/>
      <c r="S7" s="1671"/>
      <c r="T7" s="1671"/>
      <c r="U7" s="1671"/>
      <c r="V7" s="1671"/>
      <c r="W7" s="1671"/>
      <c r="X7" s="1671"/>
      <c r="Y7" s="1671"/>
      <c r="Z7" s="1671"/>
      <c r="AA7" s="1671"/>
      <c r="AB7" s="1671"/>
      <c r="AC7" s="1671"/>
      <c r="AD7" s="1671"/>
      <c r="AE7" s="1671"/>
      <c r="AF7" s="1671"/>
      <c r="AG7" s="1671"/>
      <c r="AH7" s="1671"/>
      <c r="AI7" s="1671"/>
      <c r="AJ7" s="1671"/>
      <c r="AK7" s="1671"/>
      <c r="AL7" s="1671"/>
      <c r="AM7" s="1671"/>
      <c r="AN7" s="1671"/>
      <c r="AO7" s="1671"/>
      <c r="AP7" s="1671"/>
      <c r="AQ7" s="1671"/>
      <c r="AR7" s="1671"/>
      <c r="AS7" s="1671"/>
      <c r="AT7" s="1671"/>
      <c r="AU7" s="1671"/>
      <c r="AV7" s="1671"/>
      <c r="AW7" s="1671"/>
      <c r="AX7" s="1671"/>
      <c r="AY7" s="1671"/>
      <c r="AZ7" s="1672"/>
      <c r="BA7" s="1626"/>
      <c r="BB7" s="1628"/>
    </row>
    <row r="8" spans="1:56" ht="21.75" customHeight="1" x14ac:dyDescent="0.2">
      <c r="A8" s="1641" t="s">
        <v>495</v>
      </c>
      <c r="B8" s="1638" t="s">
        <v>197</v>
      </c>
      <c r="C8" s="1647" t="s">
        <v>198</v>
      </c>
      <c r="D8" s="1650" t="s">
        <v>199</v>
      </c>
      <c r="E8" s="1650" t="s">
        <v>1</v>
      </c>
      <c r="F8" s="1650" t="s">
        <v>2</v>
      </c>
      <c r="G8" s="1650"/>
      <c r="H8" s="1650"/>
      <c r="I8" s="1650"/>
      <c r="J8" s="1650"/>
      <c r="K8" s="1673" t="s">
        <v>214</v>
      </c>
      <c r="L8" s="1644" t="s">
        <v>424</v>
      </c>
      <c r="M8" s="1645"/>
      <c r="N8" s="1645"/>
      <c r="O8" s="1646"/>
      <c r="P8" s="1645" t="s">
        <v>425</v>
      </c>
      <c r="Q8" s="1645"/>
      <c r="R8" s="1645"/>
      <c r="S8" s="1645"/>
      <c r="T8" s="1644" t="s">
        <v>191</v>
      </c>
      <c r="U8" s="1645"/>
      <c r="V8" s="1645"/>
      <c r="W8" s="1645"/>
      <c r="X8" s="1646"/>
      <c r="Y8" s="1644" t="s">
        <v>426</v>
      </c>
      <c r="Z8" s="1645"/>
      <c r="AA8" s="1645"/>
      <c r="AB8" s="1646"/>
      <c r="AC8" s="1644" t="s">
        <v>427</v>
      </c>
      <c r="AD8" s="1645"/>
      <c r="AE8" s="1645"/>
      <c r="AF8" s="1646"/>
      <c r="AG8" s="1644" t="s">
        <v>192</v>
      </c>
      <c r="AH8" s="1645"/>
      <c r="AI8" s="1645"/>
      <c r="AJ8" s="1646"/>
      <c r="AK8" s="1644">
        <v>2023</v>
      </c>
      <c r="AL8" s="1645"/>
      <c r="AM8" s="1645"/>
      <c r="AN8" s="1646"/>
      <c r="AO8" s="1716" t="s">
        <v>4</v>
      </c>
      <c r="AP8" s="1629" t="s">
        <v>726</v>
      </c>
      <c r="AQ8" s="1714" t="s">
        <v>428</v>
      </c>
      <c r="AR8" s="1650" t="s">
        <v>430</v>
      </c>
      <c r="AS8" s="1650" t="s">
        <v>499</v>
      </c>
      <c r="AT8" s="1650" t="s">
        <v>432</v>
      </c>
      <c r="AU8" s="1650" t="s">
        <v>500</v>
      </c>
      <c r="AV8" s="1650" t="s">
        <v>434</v>
      </c>
      <c r="AW8" s="1650" t="s">
        <v>501</v>
      </c>
      <c r="AX8" s="1650" t="s">
        <v>436</v>
      </c>
      <c r="AY8" s="1650" t="s">
        <v>746</v>
      </c>
      <c r="AZ8" s="1673" t="s">
        <v>438</v>
      </c>
      <c r="BA8" s="1695" t="s">
        <v>439</v>
      </c>
      <c r="BB8" s="1673" t="s">
        <v>440</v>
      </c>
    </row>
    <row r="9" spans="1:56" ht="37.5" customHeight="1" x14ac:dyDescent="0.2">
      <c r="A9" s="1642"/>
      <c r="B9" s="1639"/>
      <c r="C9" s="1648"/>
      <c r="D9" s="1651"/>
      <c r="E9" s="1651"/>
      <c r="F9" s="1651"/>
      <c r="G9" s="1651"/>
      <c r="H9" s="1651"/>
      <c r="I9" s="1651"/>
      <c r="J9" s="1651"/>
      <c r="K9" s="1674"/>
      <c r="L9" s="1632" t="s">
        <v>441</v>
      </c>
      <c r="M9" s="1634" t="s">
        <v>442</v>
      </c>
      <c r="N9" s="1634" t="s">
        <v>443</v>
      </c>
      <c r="O9" s="1636" t="s">
        <v>405</v>
      </c>
      <c r="P9" s="1662" t="s">
        <v>441</v>
      </c>
      <c r="Q9" s="1634" t="s">
        <v>442</v>
      </c>
      <c r="R9" s="1634" t="s">
        <v>444</v>
      </c>
      <c r="S9" s="1653" t="s">
        <v>405</v>
      </c>
      <c r="T9" s="1632" t="s">
        <v>441</v>
      </c>
      <c r="U9" s="1634" t="s">
        <v>442</v>
      </c>
      <c r="V9" s="1634" t="s">
        <v>445</v>
      </c>
      <c r="W9" s="1634" t="s">
        <v>649</v>
      </c>
      <c r="X9" s="1636" t="s">
        <v>405</v>
      </c>
      <c r="Y9" s="1632" t="s">
        <v>441</v>
      </c>
      <c r="Z9" s="1634" t="s">
        <v>442</v>
      </c>
      <c r="AA9" s="1634" t="s">
        <v>447</v>
      </c>
      <c r="AB9" s="1636" t="s">
        <v>405</v>
      </c>
      <c r="AC9" s="1632" t="s">
        <v>441</v>
      </c>
      <c r="AD9" s="1634" t="s">
        <v>442</v>
      </c>
      <c r="AE9" s="1634" t="s">
        <v>650</v>
      </c>
      <c r="AF9" s="1636" t="s">
        <v>405</v>
      </c>
      <c r="AG9" s="1632" t="s">
        <v>441</v>
      </c>
      <c r="AH9" s="1634" t="s">
        <v>442</v>
      </c>
      <c r="AI9" s="1634" t="s">
        <v>448</v>
      </c>
      <c r="AJ9" s="1636" t="s">
        <v>405</v>
      </c>
      <c r="AK9" s="1632" t="s">
        <v>441</v>
      </c>
      <c r="AL9" s="1634" t="s">
        <v>442</v>
      </c>
      <c r="AM9" s="1634" t="s">
        <v>727</v>
      </c>
      <c r="AN9" s="1636" t="s">
        <v>405</v>
      </c>
      <c r="AO9" s="1717"/>
      <c r="AP9" s="1630"/>
      <c r="AQ9" s="1715"/>
      <c r="AR9" s="1651"/>
      <c r="AS9" s="1651"/>
      <c r="AT9" s="1651"/>
      <c r="AU9" s="1651"/>
      <c r="AV9" s="1651"/>
      <c r="AW9" s="1651"/>
      <c r="AX9" s="1651"/>
      <c r="AY9" s="1651"/>
      <c r="AZ9" s="1674"/>
      <c r="BA9" s="1696"/>
      <c r="BB9" s="1674"/>
    </row>
    <row r="10" spans="1:56" ht="40.5" customHeight="1" x14ac:dyDescent="0.2">
      <c r="A10" s="1642"/>
      <c r="B10" s="1639"/>
      <c r="C10" s="1648"/>
      <c r="D10" s="1651"/>
      <c r="E10" s="1651"/>
      <c r="F10" s="1651" t="s">
        <v>5</v>
      </c>
      <c r="G10" s="1651" t="s">
        <v>6</v>
      </c>
      <c r="H10" s="1651" t="s">
        <v>7</v>
      </c>
      <c r="I10" s="1676" t="s">
        <v>217</v>
      </c>
      <c r="J10" s="1677"/>
      <c r="K10" s="1674"/>
      <c r="L10" s="1633"/>
      <c r="M10" s="1635"/>
      <c r="N10" s="1635"/>
      <c r="O10" s="1637"/>
      <c r="P10" s="1663"/>
      <c r="Q10" s="1635"/>
      <c r="R10" s="1635"/>
      <c r="S10" s="1654"/>
      <c r="T10" s="1633"/>
      <c r="U10" s="1635"/>
      <c r="V10" s="1635"/>
      <c r="W10" s="1635"/>
      <c r="X10" s="1637"/>
      <c r="Y10" s="1633"/>
      <c r="Z10" s="1635"/>
      <c r="AA10" s="1635"/>
      <c r="AB10" s="1637"/>
      <c r="AC10" s="1633"/>
      <c r="AD10" s="1635"/>
      <c r="AE10" s="1635"/>
      <c r="AF10" s="1637"/>
      <c r="AG10" s="1633"/>
      <c r="AH10" s="1635"/>
      <c r="AI10" s="1635"/>
      <c r="AJ10" s="1637"/>
      <c r="AK10" s="1633"/>
      <c r="AL10" s="1635"/>
      <c r="AM10" s="1635"/>
      <c r="AN10" s="1637"/>
      <c r="AO10" s="1717"/>
      <c r="AP10" s="1630"/>
      <c r="AQ10" s="1715"/>
      <c r="AR10" s="1651"/>
      <c r="AS10" s="1651"/>
      <c r="AT10" s="1651"/>
      <c r="AU10" s="1651"/>
      <c r="AV10" s="1651"/>
      <c r="AW10" s="1651"/>
      <c r="AX10" s="1651"/>
      <c r="AY10" s="1651"/>
      <c r="AZ10" s="1674"/>
      <c r="BA10" s="1696"/>
      <c r="BB10" s="1674"/>
    </row>
    <row r="11" spans="1:56" ht="56" customHeight="1" thickBot="1" x14ac:dyDescent="0.25">
      <c r="A11" s="1643"/>
      <c r="B11" s="1640"/>
      <c r="C11" s="1649"/>
      <c r="D11" s="1652"/>
      <c r="E11" s="1652"/>
      <c r="F11" s="1652"/>
      <c r="G11" s="1652"/>
      <c r="H11" s="1652"/>
      <c r="I11" s="122" t="s">
        <v>9</v>
      </c>
      <c r="J11" s="122" t="s">
        <v>10</v>
      </c>
      <c r="K11" s="1675"/>
      <c r="L11" s="1633"/>
      <c r="M11" s="1635"/>
      <c r="N11" s="1635"/>
      <c r="O11" s="1637"/>
      <c r="P11" s="1663"/>
      <c r="Q11" s="1635"/>
      <c r="R11" s="1635"/>
      <c r="S11" s="1654"/>
      <c r="T11" s="1633"/>
      <c r="U11" s="1635"/>
      <c r="V11" s="1635"/>
      <c r="W11" s="1635"/>
      <c r="X11" s="1637"/>
      <c r="Y11" s="1633"/>
      <c r="Z11" s="1635"/>
      <c r="AA11" s="1635"/>
      <c r="AB11" s="1637"/>
      <c r="AC11" s="1633"/>
      <c r="AD11" s="1635"/>
      <c r="AE11" s="1635"/>
      <c r="AF11" s="1637"/>
      <c r="AG11" s="1633"/>
      <c r="AH11" s="1635"/>
      <c r="AI11" s="1635"/>
      <c r="AJ11" s="1637"/>
      <c r="AK11" s="1633"/>
      <c r="AL11" s="1635"/>
      <c r="AM11" s="1635"/>
      <c r="AN11" s="1637"/>
      <c r="AO11" s="1718"/>
      <c r="AP11" s="1631"/>
      <c r="AQ11" s="1715"/>
      <c r="AR11" s="1652"/>
      <c r="AS11" s="1652"/>
      <c r="AT11" s="1652"/>
      <c r="AU11" s="1652"/>
      <c r="AV11" s="1652"/>
      <c r="AW11" s="1652"/>
      <c r="AX11" s="1652"/>
      <c r="AY11" s="1652"/>
      <c r="AZ11" s="1675"/>
      <c r="BA11" s="1697"/>
      <c r="BB11" s="1675"/>
    </row>
    <row r="12" spans="1:56" s="83" customFormat="1" ht="126" customHeight="1" x14ac:dyDescent="0.2">
      <c r="A12" s="1701" t="s">
        <v>218</v>
      </c>
      <c r="B12" s="1704" t="s">
        <v>728</v>
      </c>
      <c r="C12" s="1711" t="s">
        <v>220</v>
      </c>
      <c r="D12" s="1711"/>
      <c r="E12" s="520" t="s">
        <v>174</v>
      </c>
      <c r="F12" s="103" t="s">
        <v>175</v>
      </c>
      <c r="G12" s="748" t="s">
        <v>176</v>
      </c>
      <c r="H12" s="125" t="s">
        <v>19</v>
      </c>
      <c r="I12" s="280" t="s">
        <v>729</v>
      </c>
      <c r="J12" s="104">
        <v>2022</v>
      </c>
      <c r="K12" s="101">
        <v>0.8</v>
      </c>
      <c r="L12" s="98">
        <v>51</v>
      </c>
      <c r="M12" s="99">
        <v>59</v>
      </c>
      <c r="N12" s="160">
        <f>L12/M12</f>
        <v>0.86440677966101698</v>
      </c>
      <c r="O12" s="156">
        <v>0.25</v>
      </c>
      <c r="P12" s="98">
        <v>51</v>
      </c>
      <c r="Q12" s="99">
        <v>58</v>
      </c>
      <c r="R12" s="160">
        <f>P12/Q12</f>
        <v>0.87931034482758619</v>
      </c>
      <c r="S12" s="156">
        <f>R12/$K12</f>
        <v>1.0991379310344827</v>
      </c>
      <c r="T12" s="98">
        <f>L12+P12</f>
        <v>102</v>
      </c>
      <c r="U12" s="99">
        <f>M12+Q12</f>
        <v>117</v>
      </c>
      <c r="V12" s="155">
        <f>T12/U12</f>
        <v>0.87179487179487181</v>
      </c>
      <c r="W12" s="155">
        <v>0.8</v>
      </c>
      <c r="X12" s="156">
        <v>0.5</v>
      </c>
      <c r="Y12" s="98">
        <v>47</v>
      </c>
      <c r="Z12" s="99">
        <v>53</v>
      </c>
      <c r="AA12" s="154">
        <f>Y12/Z12</f>
        <v>0.8867924528301887</v>
      </c>
      <c r="AB12" s="152">
        <v>0.75</v>
      </c>
      <c r="AC12" s="98">
        <v>45</v>
      </c>
      <c r="AD12" s="99">
        <v>52</v>
      </c>
      <c r="AE12" s="154">
        <f>AC12/AD12</f>
        <v>0.86538461538461542</v>
      </c>
      <c r="AF12" s="509">
        <f>AE12/$K12</f>
        <v>1.0817307692307692</v>
      </c>
      <c r="AG12" s="98">
        <f>Y12+AC12</f>
        <v>92</v>
      </c>
      <c r="AH12" s="746">
        <f>Z12+AD12</f>
        <v>105</v>
      </c>
      <c r="AI12" s="744">
        <f>AG12/AH12</f>
        <v>0.87619047619047619</v>
      </c>
      <c r="AJ12" s="509">
        <v>0.5</v>
      </c>
      <c r="AK12" s="98">
        <f>T12+AG12</f>
        <v>194</v>
      </c>
      <c r="AL12" s="99">
        <f>U12+AH12</f>
        <v>222</v>
      </c>
      <c r="AM12" s="100">
        <f>AK12/AL12</f>
        <v>0.87387387387387383</v>
      </c>
      <c r="AN12" s="105">
        <v>1</v>
      </c>
      <c r="AO12" s="148">
        <v>0.01</v>
      </c>
      <c r="AP12" s="149">
        <f>AN12*AO12</f>
        <v>0.01</v>
      </c>
      <c r="AQ12" s="106" t="s">
        <v>730</v>
      </c>
      <c r="AR12" s="107">
        <v>3</v>
      </c>
      <c r="AS12" s="107">
        <v>3</v>
      </c>
      <c r="AT12" s="107">
        <v>3</v>
      </c>
      <c r="AU12" s="107">
        <v>3</v>
      </c>
      <c r="AV12" s="107">
        <v>3</v>
      </c>
      <c r="AW12" s="107">
        <v>3</v>
      </c>
      <c r="AX12" s="107">
        <v>3</v>
      </c>
      <c r="AY12" s="107">
        <v>3</v>
      </c>
      <c r="AZ12" s="108" t="s">
        <v>731</v>
      </c>
      <c r="BA12" s="521" t="s">
        <v>732</v>
      </c>
      <c r="BB12" s="109" t="s">
        <v>733</v>
      </c>
    </row>
    <row r="13" spans="1:56" s="83" customFormat="1" ht="152" customHeight="1" x14ac:dyDescent="0.2">
      <c r="A13" s="1702"/>
      <c r="B13" s="1705"/>
      <c r="C13" s="1712"/>
      <c r="D13" s="1712"/>
      <c r="E13" s="10" t="s">
        <v>734</v>
      </c>
      <c r="F13" s="127" t="s">
        <v>175</v>
      </c>
      <c r="G13" s="749" t="s">
        <v>179</v>
      </c>
      <c r="H13" s="126" t="s">
        <v>19</v>
      </c>
      <c r="I13" s="281" t="s">
        <v>735</v>
      </c>
      <c r="J13" s="128">
        <v>2022</v>
      </c>
      <c r="K13" s="130">
        <v>0.9</v>
      </c>
      <c r="L13" s="314">
        <v>47</v>
      </c>
      <c r="M13" s="315">
        <v>52</v>
      </c>
      <c r="N13" s="157">
        <f>L13/M13</f>
        <v>0.90384615384615385</v>
      </c>
      <c r="O13" s="158">
        <v>0.25</v>
      </c>
      <c r="P13" s="314">
        <v>39</v>
      </c>
      <c r="Q13" s="315">
        <v>43</v>
      </c>
      <c r="R13" s="161">
        <f>P13/Q13</f>
        <v>0.90697674418604646</v>
      </c>
      <c r="S13" s="158">
        <v>0.25</v>
      </c>
      <c r="T13" s="314">
        <v>39</v>
      </c>
      <c r="U13" s="315">
        <v>43</v>
      </c>
      <c r="V13" s="157">
        <f>T13/U13</f>
        <v>0.90697674418604646</v>
      </c>
      <c r="W13" s="157">
        <v>0.9</v>
      </c>
      <c r="X13" s="158">
        <v>0.5</v>
      </c>
      <c r="Y13" s="314">
        <v>56</v>
      </c>
      <c r="Z13" s="315">
        <v>60</v>
      </c>
      <c r="AA13" s="162">
        <f>Y13/Z13</f>
        <v>0.93333333333333335</v>
      </c>
      <c r="AB13" s="144">
        <v>0.25</v>
      </c>
      <c r="AC13" s="314">
        <v>54</v>
      </c>
      <c r="AD13" s="315">
        <v>59</v>
      </c>
      <c r="AE13" s="153">
        <f>AC13/AD13</f>
        <v>0.9152542372881356</v>
      </c>
      <c r="AF13" s="508">
        <v>0.25</v>
      </c>
      <c r="AG13" s="314">
        <f>Y13+AC13</f>
        <v>110</v>
      </c>
      <c r="AH13" s="747">
        <f>Z13+AD13</f>
        <v>119</v>
      </c>
      <c r="AI13" s="745">
        <f>AG13/AH13</f>
        <v>0.92436974789915971</v>
      </c>
      <c r="AJ13" s="508">
        <v>0.5</v>
      </c>
      <c r="AK13" s="314">
        <f>T13+AG13</f>
        <v>149</v>
      </c>
      <c r="AL13" s="315">
        <f>U13+AH13</f>
        <v>162</v>
      </c>
      <c r="AM13" s="123">
        <f>AK13/AL13</f>
        <v>0.91975308641975306</v>
      </c>
      <c r="AN13" s="510">
        <v>1</v>
      </c>
      <c r="AO13" s="150">
        <v>0.01</v>
      </c>
      <c r="AP13" s="151">
        <f>AN13*AO13</f>
        <v>0.01</v>
      </c>
      <c r="AQ13" s="84" t="s">
        <v>736</v>
      </c>
      <c r="AR13" s="82">
        <v>3</v>
      </c>
      <c r="AS13" s="82">
        <v>3</v>
      </c>
      <c r="AT13" s="82">
        <v>3</v>
      </c>
      <c r="AU13" s="82">
        <v>3</v>
      </c>
      <c r="AV13" s="82">
        <v>3</v>
      </c>
      <c r="AW13" s="82">
        <v>3</v>
      </c>
      <c r="AX13" s="82">
        <v>3</v>
      </c>
      <c r="AY13" s="82">
        <v>3</v>
      </c>
      <c r="AZ13" s="85" t="s">
        <v>731</v>
      </c>
      <c r="BA13" s="522" t="s">
        <v>732</v>
      </c>
      <c r="BB13" s="110" t="s">
        <v>733</v>
      </c>
    </row>
    <row r="14" spans="1:56" s="83" customFormat="1" ht="116" customHeight="1" x14ac:dyDescent="0.2">
      <c r="A14" s="1702"/>
      <c r="B14" s="1705"/>
      <c r="C14" s="1712"/>
      <c r="D14" s="1712"/>
      <c r="E14" s="1077" t="s">
        <v>181</v>
      </c>
      <c r="F14" s="1707" t="s">
        <v>182</v>
      </c>
      <c r="G14" s="1709" t="s">
        <v>183</v>
      </c>
      <c r="H14" s="1707" t="s">
        <v>19</v>
      </c>
      <c r="I14" s="1719">
        <v>0.86</v>
      </c>
      <c r="J14" s="1720">
        <v>2022</v>
      </c>
      <c r="K14" s="1722">
        <v>0.8</v>
      </c>
      <c r="L14" s="1658"/>
      <c r="M14" s="1660"/>
      <c r="N14" s="1504" t="e">
        <f>L14/M14</f>
        <v>#DIV/0!</v>
      </c>
      <c r="O14" s="1656">
        <v>0.25</v>
      </c>
      <c r="P14" s="1658"/>
      <c r="Q14" s="1660"/>
      <c r="R14" s="1504" t="e">
        <f>P14/Q14</f>
        <v>#DIV/0!</v>
      </c>
      <c r="S14" s="1656" t="e">
        <f>R14/$K14</f>
        <v>#DIV/0!</v>
      </c>
      <c r="T14" s="1658">
        <v>4</v>
      </c>
      <c r="U14" s="1660">
        <v>4</v>
      </c>
      <c r="V14" s="1504">
        <f>T14/U14</f>
        <v>1</v>
      </c>
      <c r="W14" s="1504">
        <v>0.8</v>
      </c>
      <c r="X14" s="1656">
        <v>0.5</v>
      </c>
      <c r="Y14" s="1658">
        <v>38</v>
      </c>
      <c r="Z14" s="1660">
        <v>41</v>
      </c>
      <c r="AA14" s="1681">
        <f>Y14/Z14</f>
        <v>0.92682926829268297</v>
      </c>
      <c r="AB14" s="1505">
        <v>0.25</v>
      </c>
      <c r="AC14" s="1658">
        <v>81</v>
      </c>
      <c r="AD14" s="1660">
        <v>81</v>
      </c>
      <c r="AE14" s="1681">
        <f>AC14/AD14</f>
        <v>1</v>
      </c>
      <c r="AF14" s="1540">
        <v>0.25</v>
      </c>
      <c r="AG14" s="1658">
        <v>81</v>
      </c>
      <c r="AH14" s="1726">
        <v>81</v>
      </c>
      <c r="AI14" s="1724">
        <f>AG14/AH14</f>
        <v>1</v>
      </c>
      <c r="AJ14" s="1540">
        <v>0.5</v>
      </c>
      <c r="AK14" s="1658">
        <v>81</v>
      </c>
      <c r="AL14" s="1660">
        <v>81</v>
      </c>
      <c r="AM14" s="1687">
        <f>AK14/AL14</f>
        <v>1</v>
      </c>
      <c r="AN14" s="1689">
        <v>1</v>
      </c>
      <c r="AO14" s="1684">
        <v>0.02</v>
      </c>
      <c r="AP14" s="1698">
        <f>AN14*AO14</f>
        <v>0.02</v>
      </c>
      <c r="AQ14" s="86" t="s">
        <v>737</v>
      </c>
      <c r="AR14" s="123">
        <v>1</v>
      </c>
      <c r="AS14" s="123">
        <v>1</v>
      </c>
      <c r="AT14" s="123">
        <v>0</v>
      </c>
      <c r="AU14" s="123">
        <v>0</v>
      </c>
      <c r="AV14" s="123">
        <v>0</v>
      </c>
      <c r="AW14" s="123">
        <v>0</v>
      </c>
      <c r="AX14" s="123">
        <v>0</v>
      </c>
      <c r="AY14" s="123">
        <v>0</v>
      </c>
      <c r="AZ14" s="85" t="s">
        <v>738</v>
      </c>
      <c r="BA14" s="1678" t="s">
        <v>739</v>
      </c>
      <c r="BB14" s="1692" t="s">
        <v>740</v>
      </c>
    </row>
    <row r="15" spans="1:56" s="83" customFormat="1" ht="168" x14ac:dyDescent="0.2">
      <c r="A15" s="1702"/>
      <c r="B15" s="1705"/>
      <c r="C15" s="1712"/>
      <c r="D15" s="1712"/>
      <c r="E15" s="1077"/>
      <c r="F15" s="1707"/>
      <c r="G15" s="1709"/>
      <c r="H15" s="1707"/>
      <c r="I15" s="1720"/>
      <c r="J15" s="1720"/>
      <c r="K15" s="1722"/>
      <c r="L15" s="1658"/>
      <c r="M15" s="1660"/>
      <c r="N15" s="1504"/>
      <c r="O15" s="1656"/>
      <c r="P15" s="1658"/>
      <c r="Q15" s="1660"/>
      <c r="R15" s="1504"/>
      <c r="S15" s="1656"/>
      <c r="T15" s="1658"/>
      <c r="U15" s="1660"/>
      <c r="V15" s="1504"/>
      <c r="W15" s="1504"/>
      <c r="X15" s="1656"/>
      <c r="Y15" s="1658"/>
      <c r="Z15" s="1660"/>
      <c r="AA15" s="1681"/>
      <c r="AB15" s="1505"/>
      <c r="AC15" s="1658"/>
      <c r="AD15" s="1660"/>
      <c r="AE15" s="1681"/>
      <c r="AF15" s="1540"/>
      <c r="AG15" s="1658"/>
      <c r="AH15" s="1726"/>
      <c r="AI15" s="1724"/>
      <c r="AJ15" s="1540"/>
      <c r="AK15" s="1658"/>
      <c r="AL15" s="1660"/>
      <c r="AM15" s="1687"/>
      <c r="AN15" s="1689"/>
      <c r="AO15" s="1685"/>
      <c r="AP15" s="1699"/>
      <c r="AQ15" s="87" t="s">
        <v>741</v>
      </c>
      <c r="AR15" s="128">
        <v>25</v>
      </c>
      <c r="AS15" s="128">
        <v>25</v>
      </c>
      <c r="AT15" s="128">
        <v>25</v>
      </c>
      <c r="AU15" s="128">
        <v>25</v>
      </c>
      <c r="AV15" s="128">
        <v>25</v>
      </c>
      <c r="AW15" s="128">
        <v>25</v>
      </c>
      <c r="AX15" s="128">
        <v>25</v>
      </c>
      <c r="AY15" s="128">
        <v>25</v>
      </c>
      <c r="AZ15" s="88" t="s">
        <v>742</v>
      </c>
      <c r="BA15" s="1679"/>
      <c r="BB15" s="1693"/>
    </row>
    <row r="16" spans="1:56" s="83" customFormat="1" ht="85" thickBot="1" x14ac:dyDescent="0.25">
      <c r="A16" s="1703"/>
      <c r="B16" s="1706"/>
      <c r="C16" s="1713"/>
      <c r="D16" s="1713"/>
      <c r="E16" s="1103"/>
      <c r="F16" s="1708"/>
      <c r="G16" s="1710"/>
      <c r="H16" s="1708"/>
      <c r="I16" s="1721"/>
      <c r="J16" s="1721"/>
      <c r="K16" s="1723"/>
      <c r="L16" s="1659"/>
      <c r="M16" s="1661"/>
      <c r="N16" s="1655"/>
      <c r="O16" s="1657"/>
      <c r="P16" s="1659"/>
      <c r="Q16" s="1661"/>
      <c r="R16" s="1655"/>
      <c r="S16" s="1657"/>
      <c r="T16" s="1659"/>
      <c r="U16" s="1661"/>
      <c r="V16" s="1655"/>
      <c r="W16" s="1655"/>
      <c r="X16" s="1657"/>
      <c r="Y16" s="1659"/>
      <c r="Z16" s="1661"/>
      <c r="AA16" s="1682"/>
      <c r="AB16" s="1683"/>
      <c r="AC16" s="1659"/>
      <c r="AD16" s="1661"/>
      <c r="AE16" s="1682"/>
      <c r="AF16" s="1691"/>
      <c r="AG16" s="1659"/>
      <c r="AH16" s="1727"/>
      <c r="AI16" s="1725"/>
      <c r="AJ16" s="1691"/>
      <c r="AK16" s="1659"/>
      <c r="AL16" s="1661"/>
      <c r="AM16" s="1688"/>
      <c r="AN16" s="1690"/>
      <c r="AO16" s="1686"/>
      <c r="AP16" s="1700"/>
      <c r="AQ16" s="89" t="s">
        <v>743</v>
      </c>
      <c r="AR16" s="129">
        <v>0</v>
      </c>
      <c r="AS16" s="129">
        <v>0</v>
      </c>
      <c r="AT16" s="129">
        <v>0</v>
      </c>
      <c r="AU16" s="129">
        <v>0</v>
      </c>
      <c r="AV16" s="129">
        <v>0</v>
      </c>
      <c r="AW16" s="129">
        <v>0</v>
      </c>
      <c r="AX16" s="124">
        <v>1</v>
      </c>
      <c r="AY16" s="129">
        <v>0</v>
      </c>
      <c r="AZ16" s="90" t="s">
        <v>744</v>
      </c>
      <c r="BA16" s="1680"/>
      <c r="BB16" s="1694"/>
    </row>
    <row r="17" spans="40:42" ht="33" customHeight="1" thickBot="1" x14ac:dyDescent="0.25">
      <c r="AO17" s="102">
        <f>+AO14+AO13+AO12</f>
        <v>0.04</v>
      </c>
      <c r="AP17" s="102">
        <f>+AP14+AP13+AP12</f>
        <v>0.04</v>
      </c>
    </row>
    <row r="18" spans="40:42" ht="25" customHeight="1" x14ac:dyDescent="0.2">
      <c r="AN18" s="32">
        <f>COUNTIF(AN12:AN16,100%)</f>
        <v>3</v>
      </c>
    </row>
    <row r="19" spans="40:42" ht="25" customHeight="1" x14ac:dyDescent="0.2">
      <c r="AN19" s="32">
        <f>COUNT(AN12:AN16)</f>
        <v>3</v>
      </c>
    </row>
    <row r="20" spans="40:42" ht="25" customHeight="1" x14ac:dyDescent="0.2">
      <c r="AN20" s="66">
        <f>+AN18/AN19</f>
        <v>1</v>
      </c>
    </row>
    <row r="21" spans="40:42" ht="15.75" customHeight="1" x14ac:dyDescent="0.2"/>
    <row r="22" spans="40:42" ht="15.75" customHeight="1" x14ac:dyDescent="0.2"/>
    <row r="23" spans="40:42" ht="15.75" customHeight="1" x14ac:dyDescent="0.2"/>
    <row r="24" spans="40:42" ht="15.75" customHeight="1" x14ac:dyDescent="0.2"/>
    <row r="25" spans="40:42" ht="15.75" customHeight="1" x14ac:dyDescent="0.2"/>
    <row r="26" spans="40:42" ht="15.75" customHeight="1" x14ac:dyDescent="0.2"/>
    <row r="27" spans="40:42" ht="15.75" customHeight="1" x14ac:dyDescent="0.2"/>
    <row r="28" spans="40:42" ht="15.75" customHeight="1" x14ac:dyDescent="0.2"/>
    <row r="29" spans="40:42" ht="15.75" customHeight="1" x14ac:dyDescent="0.2"/>
    <row r="30" spans="40:42" ht="15.75" customHeight="1" x14ac:dyDescent="0.2"/>
    <row r="31" spans="40:42" ht="15.75" customHeight="1" x14ac:dyDescent="0.2"/>
    <row r="32" spans="40:4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</sheetData>
  <sheetProtection algorithmName="SHA-512" hashValue="CJOYsjJuX0fQGf7l0oUKT17R/KLhU8SIlk+NX787FONPjadSiYPiyCB5CXw3XPsZ1Zb2AFKamy+LrEnsiTxdhQ==" saltValue="oze/vkBj+vI/eQu9dDoxAg==" spinCount="100000" sheet="1" formatCells="0" formatColumns="0" formatRows="0" insertColumns="0" insertRows="0" insertHyperlinks="0" deleteColumns="0" deleteRows="0" sort="0" autoFilter="0" pivotTables="0"/>
  <mergeCells count="109">
    <mergeCell ref="BB14:BB16"/>
    <mergeCell ref="AZ8:AZ11"/>
    <mergeCell ref="BA8:BA11"/>
    <mergeCell ref="AP14:AP16"/>
    <mergeCell ref="AR8:AR11"/>
    <mergeCell ref="AX8:AX11"/>
    <mergeCell ref="A12:A16"/>
    <mergeCell ref="B12:B16"/>
    <mergeCell ref="E14:E16"/>
    <mergeCell ref="F14:F16"/>
    <mergeCell ref="G14:G16"/>
    <mergeCell ref="H14:H16"/>
    <mergeCell ref="C12:C16"/>
    <mergeCell ref="D12:D16"/>
    <mergeCell ref="AU8:AU11"/>
    <mergeCell ref="AQ8:AQ11"/>
    <mergeCell ref="AO8:AO11"/>
    <mergeCell ref="I14:I16"/>
    <mergeCell ref="J14:J16"/>
    <mergeCell ref="K14:K16"/>
    <mergeCell ref="AJ14:AJ16"/>
    <mergeCell ref="AI14:AI16"/>
    <mergeCell ref="AH14:AH16"/>
    <mergeCell ref="I10:J10"/>
    <mergeCell ref="F10:F11"/>
    <mergeCell ref="F8:J9"/>
    <mergeCell ref="AW8:AW11"/>
    <mergeCell ref="S14:S16"/>
    <mergeCell ref="BA14:BA16"/>
    <mergeCell ref="Y14:Y16"/>
    <mergeCell ref="Z14:Z16"/>
    <mergeCell ref="AA14:AA16"/>
    <mergeCell ref="AB14:AB16"/>
    <mergeCell ref="V14:V16"/>
    <mergeCell ref="AO14:AO16"/>
    <mergeCell ref="AK14:AK16"/>
    <mergeCell ref="AL14:AL16"/>
    <mergeCell ref="AE14:AE16"/>
    <mergeCell ref="AD14:AD16"/>
    <mergeCell ref="X14:X16"/>
    <mergeCell ref="AM14:AM16"/>
    <mergeCell ref="AN14:AN16"/>
    <mergeCell ref="AG14:AG16"/>
    <mergeCell ref="AF14:AF16"/>
    <mergeCell ref="AY8:AY11"/>
    <mergeCell ref="AC14:AC16"/>
    <mergeCell ref="AE9:AE11"/>
    <mergeCell ref="AF9:AF11"/>
    <mergeCell ref="AG9:AG11"/>
    <mergeCell ref="AH9:AH11"/>
    <mergeCell ref="BA1:BB7"/>
    <mergeCell ref="E1:AZ3"/>
    <mergeCell ref="E4:AZ7"/>
    <mergeCell ref="E8:E11"/>
    <mergeCell ref="G10:G11"/>
    <mergeCell ref="U9:U11"/>
    <mergeCell ref="V9:V11"/>
    <mergeCell ref="X9:X11"/>
    <mergeCell ref="W9:W11"/>
    <mergeCell ref="BB8:BB11"/>
    <mergeCell ref="H10:H11"/>
    <mergeCell ref="AT8:AT11"/>
    <mergeCell ref="AV8:AV11"/>
    <mergeCell ref="K8:K11"/>
    <mergeCell ref="T8:X8"/>
    <mergeCell ref="L9:L11"/>
    <mergeCell ref="M9:M11"/>
    <mergeCell ref="T9:T11"/>
    <mergeCell ref="AS8:AS11"/>
    <mergeCell ref="N14:N16"/>
    <mergeCell ref="O14:O16"/>
    <mergeCell ref="P14:P16"/>
    <mergeCell ref="Q14:Q16"/>
    <mergeCell ref="W14:W16"/>
    <mergeCell ref="L8:O8"/>
    <mergeCell ref="P8:S8"/>
    <mergeCell ref="N9:N11"/>
    <mergeCell ref="O9:O11"/>
    <mergeCell ref="P9:P11"/>
    <mergeCell ref="R14:R16"/>
    <mergeCell ref="L14:L16"/>
    <mergeCell ref="M14:M16"/>
    <mergeCell ref="T14:T16"/>
    <mergeCell ref="U14:U16"/>
    <mergeCell ref="Q9:Q11"/>
    <mergeCell ref="A1:D7"/>
    <mergeCell ref="AP8:AP11"/>
    <mergeCell ref="AK9:AK11"/>
    <mergeCell ref="AL9:AL11"/>
    <mergeCell ref="AM9:AM11"/>
    <mergeCell ref="AN9:AN11"/>
    <mergeCell ref="Y9:Y11"/>
    <mergeCell ref="Z9:Z11"/>
    <mergeCell ref="AA9:AA11"/>
    <mergeCell ref="AB9:AB11"/>
    <mergeCell ref="B8:B11"/>
    <mergeCell ref="A8:A11"/>
    <mergeCell ref="AK8:AN8"/>
    <mergeCell ref="Y8:AB8"/>
    <mergeCell ref="AI9:AI11"/>
    <mergeCell ref="AJ9:AJ11"/>
    <mergeCell ref="AC9:AC11"/>
    <mergeCell ref="AD9:AD11"/>
    <mergeCell ref="C8:C11"/>
    <mergeCell ref="D8:D11"/>
    <mergeCell ref="R9:R11"/>
    <mergeCell ref="S9:S11"/>
    <mergeCell ref="AC8:AF8"/>
    <mergeCell ref="AG8:AJ8"/>
  </mergeCells>
  <hyperlinks>
    <hyperlink ref="BB12" r:id="rId1" xr:uid="{00000000-0004-0000-0A00-000000000000}"/>
    <hyperlink ref="BB13" r:id="rId2" xr:uid="{00000000-0004-0000-0A00-000001000000}"/>
    <hyperlink ref="BB14" r:id="rId3" xr:uid="{00000000-0004-0000-0A00-000002000000}"/>
  </hyperlinks>
  <pageMargins left="0.7" right="0.7" top="0.75" bottom="0.75" header="0" footer="0"/>
  <pageSetup scale="29" orientation="landscape"/>
  <colBreaks count="1" manualBreakCount="1">
    <brk id="54" max="1048575" man="1"/>
  </colBreaks>
  <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6"/>
  <sheetViews>
    <sheetView zoomScale="75" workbookViewId="0">
      <selection activeCell="F16" sqref="F16"/>
    </sheetView>
  </sheetViews>
  <sheetFormatPr baseColWidth="10" defaultColWidth="11.5" defaultRowHeight="16" x14ac:dyDescent="0.2"/>
  <cols>
    <col min="1" max="1" width="13.5" style="499" bestFit="1" customWidth="1"/>
    <col min="2" max="2" width="48.33203125" style="499" customWidth="1"/>
    <col min="3" max="4" width="8.1640625" style="499" customWidth="1"/>
    <col min="5" max="6" width="8.1640625" style="501" customWidth="1"/>
    <col min="7" max="16384" width="11.5" style="499"/>
  </cols>
  <sheetData>
    <row r="1" spans="1:6" ht="63" customHeight="1" x14ac:dyDescent="0.2">
      <c r="A1" s="1728" t="s">
        <v>0</v>
      </c>
      <c r="B1" s="1730" t="s">
        <v>200</v>
      </c>
      <c r="C1" s="1730" t="s">
        <v>205</v>
      </c>
      <c r="D1" s="1730" t="s">
        <v>745</v>
      </c>
      <c r="E1" s="1729" t="s">
        <v>211</v>
      </c>
      <c r="F1" s="1729" t="s">
        <v>213</v>
      </c>
    </row>
    <row r="2" spans="1:6" ht="15.75" customHeight="1" x14ac:dyDescent="0.2">
      <c r="A2" s="1728"/>
      <c r="B2" s="1730"/>
      <c r="C2" s="1730"/>
      <c r="D2" s="1730"/>
      <c r="E2" s="1729"/>
      <c r="F2" s="1729"/>
    </row>
    <row r="3" spans="1:6" ht="42.75" customHeight="1" x14ac:dyDescent="0.2">
      <c r="A3" s="1728"/>
      <c r="B3" s="1730"/>
      <c r="C3" s="1730"/>
      <c r="D3" s="1730"/>
      <c r="E3" s="1729"/>
      <c r="F3" s="1729"/>
    </row>
    <row r="4" spans="1:6" ht="74.25" customHeight="1" x14ac:dyDescent="0.2">
      <c r="A4" s="1728"/>
      <c r="B4" s="1730"/>
      <c r="C4" s="1730"/>
      <c r="D4" s="1730"/>
      <c r="E4" s="1729"/>
      <c r="F4" s="1729"/>
    </row>
    <row r="5" spans="1:6" ht="34" x14ac:dyDescent="0.2">
      <c r="A5" s="492">
        <v>1</v>
      </c>
      <c r="B5" s="490" t="s">
        <v>222</v>
      </c>
      <c r="C5" s="496">
        <v>0.98</v>
      </c>
      <c r="D5" s="496">
        <v>0.43163265306122445</v>
      </c>
      <c r="E5" s="497">
        <v>0.09</v>
      </c>
      <c r="F5" s="498">
        <v>3.8846938775510202E-2</v>
      </c>
    </row>
    <row r="6" spans="1:6" ht="17" x14ac:dyDescent="0.2">
      <c r="A6" s="492">
        <v>2</v>
      </c>
      <c r="B6" s="490" t="s">
        <v>258</v>
      </c>
      <c r="C6" s="490">
        <v>77</v>
      </c>
      <c r="D6" s="496">
        <v>0.44025974025974024</v>
      </c>
      <c r="E6" s="497">
        <v>0.09</v>
      </c>
      <c r="F6" s="497">
        <v>3.9623376623376623E-2</v>
      </c>
    </row>
    <row r="7" spans="1:6" ht="34" x14ac:dyDescent="0.2">
      <c r="A7" s="492">
        <v>3</v>
      </c>
      <c r="B7" s="491" t="s">
        <v>298</v>
      </c>
      <c r="C7" s="496">
        <v>0.34</v>
      </c>
      <c r="D7" s="496">
        <v>0.5</v>
      </c>
      <c r="E7" s="497">
        <v>0.09</v>
      </c>
      <c r="F7" s="497">
        <v>4.4999999999999998E-2</v>
      </c>
    </row>
    <row r="8" spans="1:6" s="489" customFormat="1" ht="34" x14ac:dyDescent="0.2">
      <c r="A8" s="492">
        <v>4</v>
      </c>
      <c r="B8" s="491" t="s">
        <v>309</v>
      </c>
      <c r="C8" s="492">
        <v>0</v>
      </c>
      <c r="D8" s="493">
        <v>0.5</v>
      </c>
      <c r="E8" s="494">
        <v>0.09</v>
      </c>
      <c r="F8" s="494">
        <v>4.4999999999999998E-2</v>
      </c>
    </row>
    <row r="9" spans="1:6" ht="17" x14ac:dyDescent="0.2">
      <c r="A9" s="492">
        <v>5</v>
      </c>
      <c r="B9" s="491" t="s">
        <v>328</v>
      </c>
      <c r="C9" s="492">
        <v>1</v>
      </c>
      <c r="D9" s="493">
        <v>0.5</v>
      </c>
      <c r="E9" s="494">
        <v>0.09</v>
      </c>
      <c r="F9" s="494">
        <v>4.4999999999999998E-2</v>
      </c>
    </row>
    <row r="10" spans="1:6" ht="17" x14ac:dyDescent="0.2">
      <c r="A10" s="492">
        <v>6</v>
      </c>
      <c r="B10" s="491" t="s">
        <v>340</v>
      </c>
      <c r="C10" s="492">
        <v>0</v>
      </c>
      <c r="D10" s="493">
        <v>0.5</v>
      </c>
      <c r="E10" s="494">
        <v>0.09</v>
      </c>
      <c r="F10" s="494">
        <v>4.4999999999999998E-2</v>
      </c>
    </row>
    <row r="11" spans="1:6" s="489" customFormat="1" ht="17" x14ac:dyDescent="0.2">
      <c r="A11" s="492">
        <v>7</v>
      </c>
      <c r="B11" s="495" t="s">
        <v>354</v>
      </c>
      <c r="C11" s="492">
        <v>7</v>
      </c>
      <c r="D11" s="493">
        <v>0.5</v>
      </c>
      <c r="E11" s="494">
        <v>0.09</v>
      </c>
      <c r="F11" s="494">
        <v>4.4999999999999998E-2</v>
      </c>
    </row>
    <row r="12" spans="1:6" ht="17" x14ac:dyDescent="0.2">
      <c r="A12" s="492">
        <v>8</v>
      </c>
      <c r="B12" s="491" t="s">
        <v>362</v>
      </c>
      <c r="C12" s="493">
        <v>0</v>
      </c>
      <c r="D12" s="493">
        <v>0.5</v>
      </c>
      <c r="E12" s="494">
        <v>0.09</v>
      </c>
      <c r="F12" s="494">
        <v>4.4999999999999998E-2</v>
      </c>
    </row>
    <row r="13" spans="1:6" ht="34" x14ac:dyDescent="0.2">
      <c r="A13" s="492">
        <v>9</v>
      </c>
      <c r="B13" s="495" t="s">
        <v>367</v>
      </c>
      <c r="C13" s="492">
        <v>0</v>
      </c>
      <c r="D13" s="493">
        <v>0.5</v>
      </c>
      <c r="E13" s="494">
        <v>0.09</v>
      </c>
      <c r="F13" s="494">
        <v>4.4999999999999998E-2</v>
      </c>
    </row>
    <row r="14" spans="1:6" ht="17" x14ac:dyDescent="0.2">
      <c r="A14" s="492">
        <v>10</v>
      </c>
      <c r="B14" s="491" t="s">
        <v>376</v>
      </c>
      <c r="C14" s="492">
        <v>0</v>
      </c>
      <c r="D14" s="493">
        <v>0.5</v>
      </c>
      <c r="E14" s="494">
        <v>0.09</v>
      </c>
      <c r="F14" s="494">
        <v>4.4999999999999998E-2</v>
      </c>
    </row>
    <row r="15" spans="1:6" s="500" customFormat="1" ht="34" x14ac:dyDescent="0.2">
      <c r="A15" s="492">
        <v>11</v>
      </c>
      <c r="B15" s="495" t="s">
        <v>387</v>
      </c>
      <c r="C15" s="492">
        <v>32</v>
      </c>
      <c r="D15" s="493">
        <v>0.5</v>
      </c>
      <c r="E15" s="494">
        <v>0.09</v>
      </c>
      <c r="F15" s="494">
        <v>4.4999999999999998E-2</v>
      </c>
    </row>
    <row r="16" spans="1:6" x14ac:dyDescent="0.2">
      <c r="F16" s="502">
        <v>0.48347031539888674</v>
      </c>
    </row>
  </sheetData>
  <autoFilter ref="A1:F16" xr:uid="{00000000-0009-0000-0000-00000B000000}"/>
  <mergeCells count="6">
    <mergeCell ref="A1:A4"/>
    <mergeCell ref="E1:E4"/>
    <mergeCell ref="F1:F4"/>
    <mergeCell ref="D1:D4"/>
    <mergeCell ref="C1:C4"/>
    <mergeCell ref="B1:B4"/>
  </mergeCell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W574"/>
  <sheetViews>
    <sheetView topLeftCell="H14" zoomScale="60" zoomScaleNormal="60" zoomScaleSheetLayoutView="65" workbookViewId="0">
      <selection activeCell="D4" sqref="A1:XFD1048576"/>
    </sheetView>
  </sheetViews>
  <sheetFormatPr baseColWidth="10" defaultColWidth="11.5" defaultRowHeight="19" x14ac:dyDescent="0.25"/>
  <cols>
    <col min="1" max="1" width="11.5" style="1"/>
    <col min="2" max="2" width="11.5" style="1" customWidth="1"/>
    <col min="3" max="3" width="21" style="1" customWidth="1"/>
    <col min="4" max="4" width="26.5" style="248" customWidth="1"/>
    <col min="5" max="5" width="26.5" style="252" customWidth="1"/>
    <col min="6" max="6" width="22.6640625" style="1" customWidth="1"/>
    <col min="7" max="7" width="21.1640625" style="249" customWidth="1"/>
    <col min="8" max="8" width="21.6640625" style="1" customWidth="1"/>
    <col min="9" max="9" width="18.6640625" style="1" customWidth="1"/>
    <col min="10" max="10" width="24.5" style="1" customWidth="1"/>
    <col min="11" max="11" width="11.5" style="1"/>
    <col min="12" max="12" width="18.83203125" style="1" hidden="1" customWidth="1"/>
    <col min="13" max="13" width="11" style="1" hidden="1" customWidth="1"/>
    <col min="14" max="14" width="21" style="1" hidden="1" customWidth="1"/>
    <col min="15" max="15" width="20.6640625" style="1" hidden="1" customWidth="1"/>
    <col min="16" max="16" width="14.5" style="1" hidden="1" customWidth="1"/>
    <col min="17" max="17" width="26.83203125" style="1" hidden="1" customWidth="1"/>
    <col min="18" max="18" width="28.33203125" style="1" hidden="1" customWidth="1"/>
    <col min="19" max="20" width="26.83203125" style="1" hidden="1" customWidth="1"/>
    <col min="21" max="21" width="28.33203125" style="1" hidden="1" customWidth="1"/>
    <col min="22" max="23" width="26.83203125" style="1" hidden="1" customWidth="1"/>
    <col min="24" max="24" width="28.33203125" style="1" hidden="1" customWidth="1"/>
    <col min="25" max="25" width="26.83203125" style="1" hidden="1" customWidth="1"/>
    <col min="26" max="26" width="14.33203125" style="1" customWidth="1"/>
    <col min="27" max="35" width="19.83203125" style="1" customWidth="1"/>
    <col min="36" max="36" width="13.1640625" style="264" customWidth="1"/>
    <col min="37" max="37" width="21.5" style="1" customWidth="1"/>
    <col min="38" max="38" width="26.83203125" style="264" customWidth="1"/>
    <col min="39" max="39" width="42.1640625" style="2" customWidth="1"/>
    <col min="40" max="40" width="24.5" style="250" customWidth="1"/>
    <col min="41" max="41" width="31.83203125" style="1" customWidth="1"/>
    <col min="42" max="42" width="16.6640625" style="1" customWidth="1"/>
    <col min="43" max="44" width="15.5" style="2" customWidth="1"/>
    <col min="45" max="45" width="12.83203125" style="2" customWidth="1"/>
    <col min="46" max="46" width="20.83203125" style="248" customWidth="1"/>
    <col min="47" max="47" width="32" style="251" customWidth="1"/>
    <col min="48" max="48" width="11.5" style="1"/>
    <col min="49" max="49" width="22.83203125" style="1" customWidth="1"/>
    <col min="50" max="50" width="21.6640625" style="1" customWidth="1"/>
    <col min="51" max="16384" width="11.5" style="1"/>
  </cols>
  <sheetData>
    <row r="1" spans="1:47" x14ac:dyDescent="0.25">
      <c r="A1" s="843" t="s">
        <v>185</v>
      </c>
      <c r="B1" s="844"/>
      <c r="C1" s="845"/>
      <c r="D1" s="163" t="s">
        <v>186</v>
      </c>
      <c r="E1" s="164"/>
      <c r="F1" s="165"/>
      <c r="G1" s="166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5"/>
      <c r="AG1" s="165"/>
      <c r="AH1" s="165"/>
      <c r="AI1" s="165"/>
      <c r="AJ1" s="262"/>
      <c r="AK1" s="165"/>
      <c r="AL1" s="262"/>
      <c r="AM1" s="168"/>
      <c r="AN1" s="167"/>
      <c r="AO1" s="165"/>
      <c r="AP1" s="165"/>
      <c r="AQ1" s="168"/>
      <c r="AR1" s="169"/>
      <c r="AS1" s="169"/>
      <c r="AT1" s="877"/>
      <c r="AU1" s="878"/>
    </row>
    <row r="2" spans="1:47" ht="38" x14ac:dyDescent="0.25">
      <c r="A2" s="846"/>
      <c r="B2" s="847"/>
      <c r="C2" s="848"/>
      <c r="D2" s="170" t="s">
        <v>187</v>
      </c>
      <c r="E2" s="171"/>
      <c r="F2" s="172"/>
      <c r="G2" s="171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263"/>
      <c r="AK2" s="172"/>
      <c r="AL2" s="263"/>
      <c r="AM2" s="171"/>
      <c r="AN2" s="172"/>
      <c r="AO2" s="172"/>
      <c r="AP2" s="173"/>
      <c r="AQ2" s="171"/>
      <c r="AR2" s="169"/>
      <c r="AS2" s="169"/>
      <c r="AT2" s="879"/>
      <c r="AU2" s="880"/>
    </row>
    <row r="3" spans="1:47" ht="20" thickBot="1" x14ac:dyDescent="0.3">
      <c r="A3" s="846"/>
      <c r="B3" s="847"/>
      <c r="C3" s="848"/>
      <c r="D3" s="893" t="s">
        <v>188</v>
      </c>
      <c r="E3" s="894"/>
      <c r="F3" s="894"/>
      <c r="G3" s="894"/>
      <c r="H3" s="894"/>
      <c r="I3" s="894"/>
      <c r="J3" s="894"/>
      <c r="K3" s="894"/>
      <c r="L3" s="894"/>
      <c r="M3" s="894"/>
      <c r="N3" s="894"/>
      <c r="O3" s="894"/>
      <c r="P3" s="894"/>
      <c r="Q3" s="894"/>
      <c r="R3" s="894"/>
      <c r="S3" s="894"/>
      <c r="T3" s="894"/>
      <c r="U3" s="894"/>
      <c r="V3" s="894"/>
      <c r="W3" s="894"/>
      <c r="X3" s="894"/>
      <c r="Y3" s="894"/>
      <c r="Z3" s="894"/>
      <c r="AA3" s="894"/>
      <c r="AB3" s="894"/>
      <c r="AC3" s="894"/>
      <c r="AD3" s="894"/>
      <c r="AE3" s="894"/>
      <c r="AF3" s="894"/>
      <c r="AG3" s="894"/>
      <c r="AH3" s="894"/>
      <c r="AI3" s="894"/>
      <c r="AJ3" s="894"/>
      <c r="AK3" s="894"/>
      <c r="AL3" s="894"/>
      <c r="AM3" s="894"/>
      <c r="AN3" s="894"/>
      <c r="AO3" s="894"/>
      <c r="AP3" s="894"/>
      <c r="AQ3" s="894"/>
      <c r="AR3" s="169"/>
      <c r="AS3" s="169"/>
      <c r="AT3" s="879"/>
      <c r="AU3" s="880"/>
    </row>
    <row r="4" spans="1:47" ht="18.75" customHeight="1" x14ac:dyDescent="0.25">
      <c r="A4" s="846"/>
      <c r="B4" s="847"/>
      <c r="C4" s="847"/>
      <c r="D4" s="853"/>
      <c r="E4" s="854"/>
      <c r="F4" s="808" t="s">
        <v>189</v>
      </c>
      <c r="G4" s="809"/>
      <c r="H4" s="809"/>
      <c r="I4" s="809"/>
      <c r="J4" s="809"/>
      <c r="K4" s="809"/>
      <c r="L4" s="809"/>
      <c r="M4" s="809"/>
      <c r="N4" s="809"/>
      <c r="O4" s="809"/>
      <c r="P4" s="809"/>
      <c r="Q4" s="809"/>
      <c r="R4" s="809"/>
      <c r="S4" s="809"/>
      <c r="T4" s="809"/>
      <c r="U4" s="809"/>
      <c r="V4" s="809"/>
      <c r="W4" s="809"/>
      <c r="X4" s="809"/>
      <c r="Y4" s="809"/>
      <c r="Z4" s="809"/>
      <c r="AA4" s="809"/>
      <c r="AB4" s="809"/>
      <c r="AC4" s="809"/>
      <c r="AD4" s="809"/>
      <c r="AE4" s="809"/>
      <c r="AF4" s="809"/>
      <c r="AG4" s="809"/>
      <c r="AH4" s="809"/>
      <c r="AI4" s="809"/>
      <c r="AJ4" s="809"/>
      <c r="AK4" s="809"/>
      <c r="AL4" s="809"/>
      <c r="AM4" s="809"/>
      <c r="AN4" s="809"/>
      <c r="AO4" s="809"/>
      <c r="AP4" s="809"/>
      <c r="AQ4" s="809"/>
      <c r="AR4" s="809"/>
      <c r="AS4" s="809"/>
      <c r="AT4" s="879"/>
      <c r="AU4" s="880"/>
    </row>
    <row r="5" spans="1:47" ht="26.25" customHeight="1" x14ac:dyDescent="0.25">
      <c r="A5" s="846"/>
      <c r="B5" s="847"/>
      <c r="C5" s="847"/>
      <c r="D5" s="855"/>
      <c r="E5" s="856"/>
      <c r="F5" s="808"/>
      <c r="G5" s="809"/>
      <c r="H5" s="809"/>
      <c r="I5" s="809"/>
      <c r="J5" s="809"/>
      <c r="K5" s="809"/>
      <c r="L5" s="809"/>
      <c r="M5" s="809"/>
      <c r="N5" s="809"/>
      <c r="O5" s="809"/>
      <c r="P5" s="809"/>
      <c r="Q5" s="809"/>
      <c r="R5" s="809"/>
      <c r="S5" s="809"/>
      <c r="T5" s="809"/>
      <c r="U5" s="809"/>
      <c r="V5" s="809"/>
      <c r="W5" s="809"/>
      <c r="X5" s="809"/>
      <c r="Y5" s="809"/>
      <c r="Z5" s="809"/>
      <c r="AA5" s="809"/>
      <c r="AB5" s="809"/>
      <c r="AC5" s="809"/>
      <c r="AD5" s="809"/>
      <c r="AE5" s="809"/>
      <c r="AF5" s="809"/>
      <c r="AG5" s="809"/>
      <c r="AH5" s="809"/>
      <c r="AI5" s="809"/>
      <c r="AJ5" s="809"/>
      <c r="AK5" s="809"/>
      <c r="AL5" s="809"/>
      <c r="AM5" s="809"/>
      <c r="AN5" s="809"/>
      <c r="AO5" s="809"/>
      <c r="AP5" s="809"/>
      <c r="AQ5" s="809"/>
      <c r="AR5" s="809"/>
      <c r="AS5" s="809"/>
      <c r="AT5" s="879"/>
      <c r="AU5" s="880"/>
    </row>
    <row r="6" spans="1:47" ht="23.25" customHeight="1" x14ac:dyDescent="0.25">
      <c r="A6" s="846"/>
      <c r="B6" s="847"/>
      <c r="C6" s="847"/>
      <c r="D6" s="855"/>
      <c r="E6" s="856"/>
      <c r="F6" s="808" t="s">
        <v>190</v>
      </c>
      <c r="G6" s="809"/>
      <c r="H6" s="809"/>
      <c r="I6" s="809"/>
      <c r="J6" s="809"/>
      <c r="K6" s="809"/>
      <c r="L6" s="809"/>
      <c r="M6" s="809"/>
      <c r="N6" s="809"/>
      <c r="O6" s="809"/>
      <c r="P6" s="809"/>
      <c r="Q6" s="809"/>
      <c r="R6" s="809"/>
      <c r="S6" s="809"/>
      <c r="T6" s="809"/>
      <c r="U6" s="809"/>
      <c r="V6" s="809"/>
      <c r="W6" s="809"/>
      <c r="X6" s="809"/>
      <c r="Y6" s="809"/>
      <c r="Z6" s="809"/>
      <c r="AA6" s="809"/>
      <c r="AB6" s="809"/>
      <c r="AC6" s="809"/>
      <c r="AD6" s="809"/>
      <c r="AE6" s="809"/>
      <c r="AF6" s="809"/>
      <c r="AG6" s="809"/>
      <c r="AH6" s="809"/>
      <c r="AI6" s="809"/>
      <c r="AJ6" s="809"/>
      <c r="AK6" s="809"/>
      <c r="AL6" s="809"/>
      <c r="AM6" s="809"/>
      <c r="AN6" s="809"/>
      <c r="AO6" s="809"/>
      <c r="AP6" s="809"/>
      <c r="AQ6" s="809"/>
      <c r="AR6" s="809"/>
      <c r="AS6" s="809"/>
      <c r="AT6" s="879"/>
      <c r="AU6" s="880"/>
    </row>
    <row r="7" spans="1:47" ht="30.75" customHeight="1" thickBot="1" x14ac:dyDescent="0.3">
      <c r="A7" s="846"/>
      <c r="B7" s="847"/>
      <c r="C7" s="847"/>
      <c r="D7" s="857"/>
      <c r="E7" s="858"/>
      <c r="F7" s="808"/>
      <c r="G7" s="809"/>
      <c r="H7" s="809"/>
      <c r="I7" s="809"/>
      <c r="J7" s="809"/>
      <c r="K7" s="809"/>
      <c r="L7" s="809"/>
      <c r="M7" s="809"/>
      <c r="N7" s="809"/>
      <c r="O7" s="809"/>
      <c r="P7" s="809"/>
      <c r="Q7" s="809"/>
      <c r="R7" s="809"/>
      <c r="S7" s="809"/>
      <c r="T7" s="809"/>
      <c r="U7" s="809"/>
      <c r="V7" s="809"/>
      <c r="W7" s="809"/>
      <c r="X7" s="809"/>
      <c r="Y7" s="809"/>
      <c r="Z7" s="809"/>
      <c r="AA7" s="809"/>
      <c r="AB7" s="809"/>
      <c r="AC7" s="809"/>
      <c r="AD7" s="809"/>
      <c r="AE7" s="809"/>
      <c r="AF7" s="809"/>
      <c r="AG7" s="809"/>
      <c r="AH7" s="809"/>
      <c r="AI7" s="809"/>
      <c r="AJ7" s="809"/>
      <c r="AK7" s="809"/>
      <c r="AL7" s="809"/>
      <c r="AM7" s="809"/>
      <c r="AN7" s="809"/>
      <c r="AO7" s="809"/>
      <c r="AP7" s="809"/>
      <c r="AQ7" s="809"/>
      <c r="AR7" s="809"/>
      <c r="AS7" s="809"/>
      <c r="AT7" s="881"/>
      <c r="AU7" s="882"/>
    </row>
    <row r="8" spans="1:47" ht="30.75" customHeight="1" thickBot="1" x14ac:dyDescent="0.3">
      <c r="A8" s="513"/>
      <c r="B8" s="513"/>
      <c r="C8" s="513"/>
      <c r="D8" s="512"/>
      <c r="E8" s="512"/>
      <c r="F8" s="511"/>
      <c r="G8" s="512"/>
      <c r="H8" s="512"/>
      <c r="I8" s="512"/>
      <c r="J8" s="512"/>
      <c r="K8" s="512"/>
      <c r="L8" s="512"/>
      <c r="M8" s="512"/>
      <c r="N8" s="512"/>
      <c r="O8" s="512"/>
      <c r="P8" s="512"/>
      <c r="Q8" s="775" t="s">
        <v>191</v>
      </c>
      <c r="R8" s="776"/>
      <c r="S8" s="777"/>
      <c r="T8" s="775" t="s">
        <v>192</v>
      </c>
      <c r="U8" s="776"/>
      <c r="V8" s="777"/>
      <c r="W8" s="775" t="s">
        <v>193</v>
      </c>
      <c r="X8" s="776"/>
      <c r="Y8" s="777"/>
      <c r="Z8" s="512"/>
      <c r="AA8" s="775" t="s">
        <v>191</v>
      </c>
      <c r="AB8" s="776"/>
      <c r="AC8" s="777"/>
      <c r="AD8" s="775" t="s">
        <v>192</v>
      </c>
      <c r="AE8" s="776"/>
      <c r="AF8" s="777"/>
      <c r="AG8" s="775" t="s">
        <v>194</v>
      </c>
      <c r="AH8" s="776"/>
      <c r="AI8" s="777"/>
      <c r="AJ8" s="512"/>
      <c r="AK8" s="512"/>
      <c r="AL8" s="512"/>
      <c r="AM8" s="512"/>
      <c r="AN8" s="512"/>
      <c r="AO8" s="512"/>
      <c r="AP8" s="512"/>
      <c r="AQ8" s="512"/>
      <c r="AR8" s="512"/>
      <c r="AS8" s="512"/>
      <c r="AU8" s="514"/>
    </row>
    <row r="9" spans="1:47" ht="63" customHeight="1" x14ac:dyDescent="0.25">
      <c r="A9" s="861" t="s">
        <v>195</v>
      </c>
      <c r="B9" s="864" t="s">
        <v>196</v>
      </c>
      <c r="C9" s="864" t="s">
        <v>197</v>
      </c>
      <c r="D9" s="834" t="s">
        <v>198</v>
      </c>
      <c r="E9" s="839" t="s">
        <v>199</v>
      </c>
      <c r="F9" s="836" t="s">
        <v>200</v>
      </c>
      <c r="G9" s="866" t="s">
        <v>201</v>
      </c>
      <c r="H9" s="867"/>
      <c r="I9" s="867"/>
      <c r="J9" s="867"/>
      <c r="K9" s="868"/>
      <c r="L9" s="859" t="s">
        <v>202</v>
      </c>
      <c r="M9" s="859" t="s">
        <v>203</v>
      </c>
      <c r="N9" s="760" t="s">
        <v>204</v>
      </c>
      <c r="O9" s="760" t="s">
        <v>205</v>
      </c>
      <c r="P9" s="760" t="s">
        <v>206</v>
      </c>
      <c r="Q9" s="760" t="s">
        <v>207</v>
      </c>
      <c r="R9" s="760" t="s">
        <v>208</v>
      </c>
      <c r="S9" s="760" t="s">
        <v>209</v>
      </c>
      <c r="T9" s="760" t="s">
        <v>207</v>
      </c>
      <c r="U9" s="760" t="s">
        <v>208</v>
      </c>
      <c r="V9" s="760" t="s">
        <v>209</v>
      </c>
      <c r="W9" s="760" t="s">
        <v>207</v>
      </c>
      <c r="X9" s="760" t="s">
        <v>208</v>
      </c>
      <c r="Y9" s="760" t="s">
        <v>209</v>
      </c>
      <c r="Z9" s="760" t="s">
        <v>210</v>
      </c>
      <c r="AA9" s="760" t="s">
        <v>207</v>
      </c>
      <c r="AB9" s="760" t="s">
        <v>208</v>
      </c>
      <c r="AC9" s="760" t="s">
        <v>209</v>
      </c>
      <c r="AD9" s="760" t="s">
        <v>207</v>
      </c>
      <c r="AE9" s="760" t="s">
        <v>208</v>
      </c>
      <c r="AF9" s="760" t="s">
        <v>209</v>
      </c>
      <c r="AG9" s="760" t="s">
        <v>207</v>
      </c>
      <c r="AH9" s="760" t="s">
        <v>208</v>
      </c>
      <c r="AI9" s="760" t="s">
        <v>209</v>
      </c>
      <c r="AJ9" s="815" t="s">
        <v>211</v>
      </c>
      <c r="AK9" s="760" t="s">
        <v>212</v>
      </c>
      <c r="AL9" s="815" t="s">
        <v>213</v>
      </c>
      <c r="AM9" s="859" t="s">
        <v>1</v>
      </c>
      <c r="AN9" s="887" t="s">
        <v>2</v>
      </c>
      <c r="AO9" s="888"/>
      <c r="AP9" s="888"/>
      <c r="AQ9" s="888"/>
      <c r="AR9" s="889"/>
      <c r="AS9" s="859" t="s">
        <v>214</v>
      </c>
      <c r="AT9" s="887" t="s">
        <v>215</v>
      </c>
      <c r="AU9" s="896" t="s">
        <v>216</v>
      </c>
    </row>
    <row r="10" spans="1:47" ht="15.75" customHeight="1" x14ac:dyDescent="0.25">
      <c r="A10" s="862"/>
      <c r="B10" s="865"/>
      <c r="C10" s="865"/>
      <c r="D10" s="834"/>
      <c r="E10" s="840"/>
      <c r="F10" s="837"/>
      <c r="G10" s="869"/>
      <c r="H10" s="870"/>
      <c r="I10" s="870"/>
      <c r="J10" s="870"/>
      <c r="K10" s="871"/>
      <c r="L10" s="860"/>
      <c r="M10" s="860"/>
      <c r="N10" s="761"/>
      <c r="O10" s="761"/>
      <c r="P10" s="761"/>
      <c r="Q10" s="761"/>
      <c r="R10" s="761"/>
      <c r="S10" s="761"/>
      <c r="T10" s="761"/>
      <c r="U10" s="761"/>
      <c r="V10" s="761"/>
      <c r="W10" s="761"/>
      <c r="X10" s="761"/>
      <c r="Y10" s="761"/>
      <c r="Z10" s="761"/>
      <c r="AA10" s="761"/>
      <c r="AB10" s="761"/>
      <c r="AC10" s="761"/>
      <c r="AD10" s="761"/>
      <c r="AE10" s="761"/>
      <c r="AF10" s="761"/>
      <c r="AG10" s="761"/>
      <c r="AH10" s="761"/>
      <c r="AI10" s="761"/>
      <c r="AJ10" s="816"/>
      <c r="AK10" s="761"/>
      <c r="AL10" s="816"/>
      <c r="AM10" s="860"/>
      <c r="AN10" s="890"/>
      <c r="AO10" s="891"/>
      <c r="AP10" s="891"/>
      <c r="AQ10" s="891"/>
      <c r="AR10" s="892"/>
      <c r="AS10" s="860"/>
      <c r="AT10" s="834"/>
      <c r="AU10" s="897"/>
    </row>
    <row r="11" spans="1:47" ht="42.75" customHeight="1" x14ac:dyDescent="0.25">
      <c r="A11" s="863"/>
      <c r="B11" s="865"/>
      <c r="C11" s="865"/>
      <c r="D11" s="835"/>
      <c r="E11" s="840"/>
      <c r="F11" s="837"/>
      <c r="G11" s="872" t="s">
        <v>5</v>
      </c>
      <c r="H11" s="849" t="s">
        <v>6</v>
      </c>
      <c r="I11" s="849" t="s">
        <v>7</v>
      </c>
      <c r="J11" s="851" t="s">
        <v>217</v>
      </c>
      <c r="K11" s="874"/>
      <c r="L11" s="860"/>
      <c r="M11" s="860"/>
      <c r="N11" s="761"/>
      <c r="O11" s="761"/>
      <c r="P11" s="761"/>
      <c r="Q11" s="761"/>
      <c r="R11" s="761"/>
      <c r="S11" s="761"/>
      <c r="T11" s="761"/>
      <c r="U11" s="761"/>
      <c r="V11" s="761"/>
      <c r="W11" s="761"/>
      <c r="X11" s="761"/>
      <c r="Y11" s="761"/>
      <c r="Z11" s="761"/>
      <c r="AA11" s="761"/>
      <c r="AB11" s="761"/>
      <c r="AC11" s="761"/>
      <c r="AD11" s="761"/>
      <c r="AE11" s="761"/>
      <c r="AF11" s="761"/>
      <c r="AG11" s="761"/>
      <c r="AH11" s="761"/>
      <c r="AI11" s="761"/>
      <c r="AJ11" s="816"/>
      <c r="AK11" s="761"/>
      <c r="AL11" s="816"/>
      <c r="AM11" s="860"/>
      <c r="AN11" s="849" t="s">
        <v>5</v>
      </c>
      <c r="AO11" s="849" t="s">
        <v>6</v>
      </c>
      <c r="AP11" s="849" t="s">
        <v>7</v>
      </c>
      <c r="AQ11" s="851" t="s">
        <v>217</v>
      </c>
      <c r="AR11" s="852"/>
      <c r="AS11" s="860"/>
      <c r="AT11" s="834"/>
      <c r="AU11" s="897"/>
    </row>
    <row r="12" spans="1:47" ht="74.25" customHeight="1" thickBot="1" x14ac:dyDescent="0.3">
      <c r="A12" s="863"/>
      <c r="B12" s="865"/>
      <c r="C12" s="865"/>
      <c r="D12" s="835"/>
      <c r="E12" s="841"/>
      <c r="F12" s="838"/>
      <c r="G12" s="873"/>
      <c r="H12" s="860"/>
      <c r="I12" s="860"/>
      <c r="J12" s="270" t="s">
        <v>9</v>
      </c>
      <c r="K12" s="270" t="s">
        <v>10</v>
      </c>
      <c r="L12" s="860"/>
      <c r="M12" s="860"/>
      <c r="N12" s="761"/>
      <c r="O12" s="761"/>
      <c r="P12" s="761"/>
      <c r="Q12" s="761"/>
      <c r="R12" s="761"/>
      <c r="S12" s="761"/>
      <c r="T12" s="761"/>
      <c r="U12" s="761"/>
      <c r="V12" s="761"/>
      <c r="W12" s="761"/>
      <c r="X12" s="761"/>
      <c r="Y12" s="761"/>
      <c r="Z12" s="761"/>
      <c r="AA12" s="761"/>
      <c r="AB12" s="761"/>
      <c r="AC12" s="761"/>
      <c r="AD12" s="761"/>
      <c r="AE12" s="761"/>
      <c r="AF12" s="761"/>
      <c r="AG12" s="761"/>
      <c r="AH12" s="761"/>
      <c r="AI12" s="761"/>
      <c r="AJ12" s="816"/>
      <c r="AK12" s="875"/>
      <c r="AL12" s="816"/>
      <c r="AM12" s="850"/>
      <c r="AN12" s="850"/>
      <c r="AO12" s="850"/>
      <c r="AP12" s="850"/>
      <c r="AQ12" s="271" t="s">
        <v>9</v>
      </c>
      <c r="AR12" s="271" t="s">
        <v>10</v>
      </c>
      <c r="AS12" s="850"/>
      <c r="AT12" s="895"/>
      <c r="AU12" s="898"/>
    </row>
    <row r="13" spans="1:47" ht="33" customHeight="1" x14ac:dyDescent="0.25">
      <c r="A13" s="828" t="s">
        <v>218</v>
      </c>
      <c r="B13" s="830" t="s">
        <v>219</v>
      </c>
      <c r="C13" s="174"/>
      <c r="D13" s="832" t="s">
        <v>220</v>
      </c>
      <c r="E13" s="842" t="s">
        <v>221</v>
      </c>
      <c r="F13" s="826" t="s">
        <v>222</v>
      </c>
      <c r="G13" s="826" t="s">
        <v>223</v>
      </c>
      <c r="H13" s="826" t="s">
        <v>224</v>
      </c>
      <c r="I13" s="826" t="s">
        <v>19</v>
      </c>
      <c r="J13" s="762">
        <v>0.97</v>
      </c>
      <c r="K13" s="826">
        <v>2021</v>
      </c>
      <c r="L13" s="762">
        <v>0.7</v>
      </c>
      <c r="M13" s="826"/>
      <c r="N13" s="810">
        <v>0.7</v>
      </c>
      <c r="O13" s="810">
        <v>0.98</v>
      </c>
      <c r="P13" s="810">
        <v>0.9</v>
      </c>
      <c r="Q13" s="762"/>
      <c r="R13" s="762"/>
      <c r="S13" s="762">
        <f>(30%*29%)+(25%*50%)+(25%*50%)+(10%*36%)+(10%*50%)</f>
        <v>0.42299999999999993</v>
      </c>
      <c r="T13" s="762"/>
      <c r="U13" s="762"/>
      <c r="V13" s="762">
        <f>(30%*100%)+(25%*100%)+(25%*100%)+(10%*100%)+(10%*100%)</f>
        <v>1</v>
      </c>
      <c r="W13" s="762"/>
      <c r="X13" s="762"/>
      <c r="Y13" s="762">
        <f>V13</f>
        <v>1</v>
      </c>
      <c r="Z13" s="810">
        <v>0.9</v>
      </c>
      <c r="AA13" s="762"/>
      <c r="AB13" s="762"/>
      <c r="AC13" s="974">
        <f>(30%*50%)+(25%*0%)+(25%*50%)+(10%*50%)+(10%*50%)</f>
        <v>0.375</v>
      </c>
      <c r="AD13" s="762"/>
      <c r="AE13" s="762"/>
      <c r="AF13" s="762">
        <f>(30%*100%)+(25%*100%)+(25%*100%)+(10%*100%)+(10%*100%)</f>
        <v>1</v>
      </c>
      <c r="AG13" s="762"/>
      <c r="AH13" s="762"/>
      <c r="AI13" s="762">
        <f>AF13</f>
        <v>1</v>
      </c>
      <c r="AJ13" s="827">
        <v>0.09</v>
      </c>
      <c r="AK13" s="762">
        <v>1</v>
      </c>
      <c r="AL13" s="820">
        <f>AK13*AJ13</f>
        <v>0.09</v>
      </c>
      <c r="AM13" s="823" t="s">
        <v>11</v>
      </c>
      <c r="AN13" s="826" t="s">
        <v>225</v>
      </c>
      <c r="AO13" s="814" t="s">
        <v>13</v>
      </c>
      <c r="AP13" s="818" t="s">
        <v>19</v>
      </c>
      <c r="AQ13" s="819" t="s">
        <v>226</v>
      </c>
      <c r="AR13" s="818">
        <v>2020</v>
      </c>
      <c r="AS13" s="819">
        <v>1</v>
      </c>
      <c r="AT13" s="814" t="s">
        <v>227</v>
      </c>
      <c r="AU13" s="883" t="s">
        <v>228</v>
      </c>
    </row>
    <row r="14" spans="1:47" ht="33" customHeight="1" x14ac:dyDescent="0.25">
      <c r="A14" s="828"/>
      <c r="B14" s="830"/>
      <c r="C14" s="907" t="s">
        <v>229</v>
      </c>
      <c r="D14" s="833"/>
      <c r="E14" s="793"/>
      <c r="F14" s="766"/>
      <c r="G14" s="766"/>
      <c r="H14" s="766"/>
      <c r="I14" s="766"/>
      <c r="J14" s="766"/>
      <c r="K14" s="766"/>
      <c r="L14" s="766"/>
      <c r="M14" s="766"/>
      <c r="N14" s="793"/>
      <c r="O14" s="793"/>
      <c r="P14" s="793"/>
      <c r="Q14" s="763"/>
      <c r="R14" s="763"/>
      <c r="S14" s="763"/>
      <c r="T14" s="763"/>
      <c r="U14" s="763"/>
      <c r="V14" s="763"/>
      <c r="W14" s="763"/>
      <c r="X14" s="763"/>
      <c r="Y14" s="763"/>
      <c r="Z14" s="793"/>
      <c r="AA14" s="763"/>
      <c r="AB14" s="763"/>
      <c r="AC14" s="763"/>
      <c r="AD14" s="763"/>
      <c r="AE14" s="763"/>
      <c r="AF14" s="763"/>
      <c r="AG14" s="763"/>
      <c r="AH14" s="763"/>
      <c r="AI14" s="763"/>
      <c r="AJ14" s="788"/>
      <c r="AK14" s="763"/>
      <c r="AL14" s="821"/>
      <c r="AM14" s="824"/>
      <c r="AN14" s="766"/>
      <c r="AO14" s="805"/>
      <c r="AP14" s="770"/>
      <c r="AQ14" s="785"/>
      <c r="AR14" s="770"/>
      <c r="AS14" s="785"/>
      <c r="AT14" s="805"/>
      <c r="AU14" s="884"/>
    </row>
    <row r="15" spans="1:47" ht="33" customHeight="1" x14ac:dyDescent="0.25">
      <c r="A15" s="828"/>
      <c r="B15" s="830"/>
      <c r="C15" s="908"/>
      <c r="D15" s="833"/>
      <c r="E15" s="793"/>
      <c r="F15" s="766"/>
      <c r="G15" s="766"/>
      <c r="H15" s="766"/>
      <c r="I15" s="766"/>
      <c r="J15" s="766"/>
      <c r="K15" s="766"/>
      <c r="L15" s="766"/>
      <c r="M15" s="766"/>
      <c r="N15" s="793"/>
      <c r="O15" s="793"/>
      <c r="P15" s="793"/>
      <c r="Q15" s="763"/>
      <c r="R15" s="763"/>
      <c r="S15" s="763"/>
      <c r="T15" s="763"/>
      <c r="U15" s="763"/>
      <c r="V15" s="763"/>
      <c r="W15" s="763"/>
      <c r="X15" s="763"/>
      <c r="Y15" s="763"/>
      <c r="Z15" s="793"/>
      <c r="AA15" s="763"/>
      <c r="AB15" s="763"/>
      <c r="AC15" s="763"/>
      <c r="AD15" s="763"/>
      <c r="AE15" s="763"/>
      <c r="AF15" s="763"/>
      <c r="AG15" s="763"/>
      <c r="AH15" s="763"/>
      <c r="AI15" s="763"/>
      <c r="AJ15" s="788"/>
      <c r="AK15" s="763"/>
      <c r="AL15" s="821"/>
      <c r="AM15" s="825"/>
      <c r="AN15" s="767"/>
      <c r="AO15" s="806"/>
      <c r="AP15" s="771"/>
      <c r="AQ15" s="786"/>
      <c r="AR15" s="771"/>
      <c r="AS15" s="786"/>
      <c r="AT15" s="806"/>
      <c r="AU15" s="885"/>
    </row>
    <row r="16" spans="1:47" ht="57" x14ac:dyDescent="0.25">
      <c r="A16" s="828"/>
      <c r="B16" s="830"/>
      <c r="C16" s="908"/>
      <c r="D16" s="833"/>
      <c r="E16" s="793"/>
      <c r="F16" s="766"/>
      <c r="G16" s="766"/>
      <c r="H16" s="766"/>
      <c r="I16" s="766"/>
      <c r="J16" s="766"/>
      <c r="K16" s="766"/>
      <c r="L16" s="766"/>
      <c r="M16" s="766"/>
      <c r="N16" s="793"/>
      <c r="O16" s="793"/>
      <c r="P16" s="793"/>
      <c r="Q16" s="763"/>
      <c r="R16" s="763"/>
      <c r="S16" s="763"/>
      <c r="T16" s="763"/>
      <c r="U16" s="763"/>
      <c r="V16" s="763"/>
      <c r="W16" s="763"/>
      <c r="X16" s="763"/>
      <c r="Y16" s="763"/>
      <c r="Z16" s="793"/>
      <c r="AA16" s="763"/>
      <c r="AB16" s="763"/>
      <c r="AC16" s="763"/>
      <c r="AD16" s="763"/>
      <c r="AE16" s="763"/>
      <c r="AF16" s="763"/>
      <c r="AG16" s="763"/>
      <c r="AH16" s="763"/>
      <c r="AI16" s="763"/>
      <c r="AJ16" s="788"/>
      <c r="AK16" s="763"/>
      <c r="AL16" s="821"/>
      <c r="AM16" s="515" t="s">
        <v>16</v>
      </c>
      <c r="AN16" s="177" t="s">
        <v>17</v>
      </c>
      <c r="AO16" s="175" t="s">
        <v>18</v>
      </c>
      <c r="AP16" s="178" t="s">
        <v>19</v>
      </c>
      <c r="AQ16" s="179" t="s">
        <v>230</v>
      </c>
      <c r="AR16" s="178">
        <v>2020</v>
      </c>
      <c r="AS16" s="179">
        <v>1</v>
      </c>
      <c r="AT16" s="175" t="s">
        <v>231</v>
      </c>
      <c r="AU16" s="176" t="s">
        <v>232</v>
      </c>
    </row>
    <row r="17" spans="1:47" x14ac:dyDescent="0.25">
      <c r="A17" s="828"/>
      <c r="B17" s="830"/>
      <c r="C17" s="908"/>
      <c r="D17" s="833"/>
      <c r="E17" s="793"/>
      <c r="F17" s="766"/>
      <c r="G17" s="766"/>
      <c r="H17" s="766"/>
      <c r="I17" s="766"/>
      <c r="J17" s="766"/>
      <c r="K17" s="766"/>
      <c r="L17" s="766"/>
      <c r="M17" s="766"/>
      <c r="N17" s="793"/>
      <c r="O17" s="793"/>
      <c r="P17" s="793"/>
      <c r="Q17" s="763"/>
      <c r="R17" s="763"/>
      <c r="S17" s="763"/>
      <c r="T17" s="763"/>
      <c r="U17" s="763"/>
      <c r="V17" s="763"/>
      <c r="W17" s="763"/>
      <c r="X17" s="763"/>
      <c r="Y17" s="763"/>
      <c r="Z17" s="793"/>
      <c r="AA17" s="763"/>
      <c r="AB17" s="763"/>
      <c r="AC17" s="763"/>
      <c r="AD17" s="763"/>
      <c r="AE17" s="763"/>
      <c r="AF17" s="763"/>
      <c r="AG17" s="763"/>
      <c r="AH17" s="763"/>
      <c r="AI17" s="763"/>
      <c r="AJ17" s="788"/>
      <c r="AK17" s="763"/>
      <c r="AL17" s="821"/>
      <c r="AM17" s="811" t="s">
        <v>21</v>
      </c>
      <c r="AN17" s="765" t="s">
        <v>233</v>
      </c>
      <c r="AO17" s="804" t="s">
        <v>234</v>
      </c>
      <c r="AP17" s="759" t="s">
        <v>19</v>
      </c>
      <c r="AQ17" s="784" t="s">
        <v>235</v>
      </c>
      <c r="AR17" s="759">
        <v>2020</v>
      </c>
      <c r="AS17" s="784">
        <v>0.9</v>
      </c>
      <c r="AT17" s="759" t="s">
        <v>236</v>
      </c>
      <c r="AU17" s="886" t="s">
        <v>228</v>
      </c>
    </row>
    <row r="18" spans="1:47" x14ac:dyDescent="0.25">
      <c r="A18" s="828"/>
      <c r="B18" s="830"/>
      <c r="C18" s="908"/>
      <c r="D18" s="833"/>
      <c r="E18" s="793"/>
      <c r="F18" s="766"/>
      <c r="G18" s="766"/>
      <c r="H18" s="766"/>
      <c r="I18" s="766"/>
      <c r="J18" s="766"/>
      <c r="K18" s="766"/>
      <c r="L18" s="766"/>
      <c r="M18" s="766"/>
      <c r="N18" s="793"/>
      <c r="O18" s="793"/>
      <c r="P18" s="793"/>
      <c r="Q18" s="763"/>
      <c r="R18" s="763"/>
      <c r="S18" s="763"/>
      <c r="T18" s="763"/>
      <c r="U18" s="763"/>
      <c r="V18" s="763"/>
      <c r="W18" s="763"/>
      <c r="X18" s="763"/>
      <c r="Y18" s="763"/>
      <c r="Z18" s="793"/>
      <c r="AA18" s="763"/>
      <c r="AB18" s="763"/>
      <c r="AC18" s="763"/>
      <c r="AD18" s="763"/>
      <c r="AE18" s="763"/>
      <c r="AF18" s="763"/>
      <c r="AG18" s="763"/>
      <c r="AH18" s="763"/>
      <c r="AI18" s="763"/>
      <c r="AJ18" s="788"/>
      <c r="AK18" s="763"/>
      <c r="AL18" s="821"/>
      <c r="AM18" s="812"/>
      <c r="AN18" s="766"/>
      <c r="AO18" s="805"/>
      <c r="AP18" s="770"/>
      <c r="AQ18" s="785"/>
      <c r="AR18" s="770"/>
      <c r="AS18" s="785"/>
      <c r="AT18" s="770"/>
      <c r="AU18" s="884"/>
    </row>
    <row r="19" spans="1:47" x14ac:dyDescent="0.25">
      <c r="A19" s="828"/>
      <c r="B19" s="830"/>
      <c r="C19" s="908"/>
      <c r="D19" s="833"/>
      <c r="E19" s="793"/>
      <c r="F19" s="766"/>
      <c r="G19" s="766"/>
      <c r="H19" s="766"/>
      <c r="I19" s="766"/>
      <c r="J19" s="766"/>
      <c r="K19" s="766"/>
      <c r="L19" s="766"/>
      <c r="M19" s="766"/>
      <c r="N19" s="793"/>
      <c r="O19" s="793"/>
      <c r="P19" s="793"/>
      <c r="Q19" s="763"/>
      <c r="R19" s="763"/>
      <c r="S19" s="763"/>
      <c r="T19" s="763"/>
      <c r="U19" s="763"/>
      <c r="V19" s="763"/>
      <c r="W19" s="763"/>
      <c r="X19" s="763"/>
      <c r="Y19" s="763"/>
      <c r="Z19" s="793"/>
      <c r="AA19" s="763"/>
      <c r="AB19" s="763"/>
      <c r="AC19" s="763"/>
      <c r="AD19" s="763"/>
      <c r="AE19" s="763"/>
      <c r="AF19" s="763"/>
      <c r="AG19" s="763"/>
      <c r="AH19" s="763"/>
      <c r="AI19" s="763"/>
      <c r="AJ19" s="788"/>
      <c r="AK19" s="763"/>
      <c r="AL19" s="821"/>
      <c r="AM19" s="813"/>
      <c r="AN19" s="767"/>
      <c r="AO19" s="806"/>
      <c r="AP19" s="771"/>
      <c r="AQ19" s="786"/>
      <c r="AR19" s="771"/>
      <c r="AS19" s="786"/>
      <c r="AT19" s="771"/>
      <c r="AU19" s="885"/>
    </row>
    <row r="20" spans="1:47" x14ac:dyDescent="0.25">
      <c r="A20" s="828"/>
      <c r="B20" s="830"/>
      <c r="C20" s="908"/>
      <c r="D20" s="833"/>
      <c r="E20" s="793"/>
      <c r="F20" s="766"/>
      <c r="G20" s="766"/>
      <c r="H20" s="766"/>
      <c r="I20" s="766"/>
      <c r="J20" s="766"/>
      <c r="K20" s="766"/>
      <c r="L20" s="766"/>
      <c r="M20" s="766"/>
      <c r="N20" s="793"/>
      <c r="O20" s="793"/>
      <c r="P20" s="793"/>
      <c r="Q20" s="763"/>
      <c r="R20" s="763"/>
      <c r="S20" s="763"/>
      <c r="T20" s="763"/>
      <c r="U20" s="763"/>
      <c r="V20" s="763"/>
      <c r="W20" s="763"/>
      <c r="X20" s="763"/>
      <c r="Y20" s="763"/>
      <c r="Z20" s="793"/>
      <c r="AA20" s="763"/>
      <c r="AB20" s="763"/>
      <c r="AC20" s="763"/>
      <c r="AD20" s="763"/>
      <c r="AE20" s="763"/>
      <c r="AF20" s="763"/>
      <c r="AG20" s="763"/>
      <c r="AH20" s="763"/>
      <c r="AI20" s="763"/>
      <c r="AJ20" s="788"/>
      <c r="AK20" s="763"/>
      <c r="AL20" s="821"/>
      <c r="AM20" s="911" t="s">
        <v>25</v>
      </c>
      <c r="AN20" s="765" t="s">
        <v>26</v>
      </c>
      <c r="AO20" s="765" t="s">
        <v>27</v>
      </c>
      <c r="AP20" s="759" t="s">
        <v>19</v>
      </c>
      <c r="AQ20" s="759" t="s">
        <v>237</v>
      </c>
      <c r="AR20" s="759">
        <v>2020</v>
      </c>
      <c r="AS20" s="784">
        <v>0.7</v>
      </c>
      <c r="AT20" s="759" t="s">
        <v>238</v>
      </c>
      <c r="AU20" s="886" t="s">
        <v>228</v>
      </c>
    </row>
    <row r="21" spans="1:47" ht="53" customHeight="1" x14ac:dyDescent="0.25">
      <c r="A21" s="828"/>
      <c r="B21" s="830"/>
      <c r="C21" s="908"/>
      <c r="D21" s="833"/>
      <c r="E21" s="793"/>
      <c r="F21" s="766"/>
      <c r="G21" s="766"/>
      <c r="H21" s="766"/>
      <c r="I21" s="766"/>
      <c r="J21" s="766"/>
      <c r="K21" s="766"/>
      <c r="L21" s="766"/>
      <c r="M21" s="766"/>
      <c r="N21" s="793"/>
      <c r="O21" s="793"/>
      <c r="P21" s="793"/>
      <c r="Q21" s="763"/>
      <c r="R21" s="763"/>
      <c r="S21" s="763"/>
      <c r="T21" s="763"/>
      <c r="U21" s="763"/>
      <c r="V21" s="763"/>
      <c r="W21" s="763"/>
      <c r="X21" s="763"/>
      <c r="Y21" s="763"/>
      <c r="Z21" s="793"/>
      <c r="AA21" s="763"/>
      <c r="AB21" s="763"/>
      <c r="AC21" s="763"/>
      <c r="AD21" s="763"/>
      <c r="AE21" s="763"/>
      <c r="AF21" s="763"/>
      <c r="AG21" s="763"/>
      <c r="AH21" s="763"/>
      <c r="AI21" s="763"/>
      <c r="AJ21" s="788"/>
      <c r="AK21" s="763"/>
      <c r="AL21" s="821"/>
      <c r="AM21" s="825"/>
      <c r="AN21" s="767"/>
      <c r="AO21" s="767"/>
      <c r="AP21" s="771"/>
      <c r="AQ21" s="771"/>
      <c r="AR21" s="771"/>
      <c r="AS21" s="786"/>
      <c r="AT21" s="771"/>
      <c r="AU21" s="885"/>
    </row>
    <row r="22" spans="1:47" ht="43" customHeight="1" x14ac:dyDescent="0.25">
      <c r="A22" s="828"/>
      <c r="B22" s="830"/>
      <c r="C22" s="908"/>
      <c r="D22" s="833"/>
      <c r="E22" s="793"/>
      <c r="F22" s="766"/>
      <c r="G22" s="766"/>
      <c r="H22" s="766"/>
      <c r="I22" s="766"/>
      <c r="J22" s="766"/>
      <c r="K22" s="766"/>
      <c r="L22" s="766"/>
      <c r="M22" s="766"/>
      <c r="N22" s="793"/>
      <c r="O22" s="793"/>
      <c r="P22" s="793"/>
      <c r="Q22" s="763"/>
      <c r="R22" s="763"/>
      <c r="S22" s="763"/>
      <c r="T22" s="763"/>
      <c r="U22" s="763"/>
      <c r="V22" s="763"/>
      <c r="W22" s="763"/>
      <c r="X22" s="763"/>
      <c r="Y22" s="763"/>
      <c r="Z22" s="793"/>
      <c r="AA22" s="763"/>
      <c r="AB22" s="763"/>
      <c r="AC22" s="763"/>
      <c r="AD22" s="763"/>
      <c r="AE22" s="763"/>
      <c r="AF22" s="763"/>
      <c r="AG22" s="763"/>
      <c r="AH22" s="763"/>
      <c r="AI22" s="763"/>
      <c r="AJ22" s="788"/>
      <c r="AK22" s="763"/>
      <c r="AL22" s="821"/>
      <c r="AM22" s="811" t="s">
        <v>239</v>
      </c>
      <c r="AN22" s="765" t="s">
        <v>30</v>
      </c>
      <c r="AO22" s="765" t="s">
        <v>31</v>
      </c>
      <c r="AP22" s="759" t="s">
        <v>32</v>
      </c>
      <c r="AQ22" s="759" t="s">
        <v>240</v>
      </c>
      <c r="AR22" s="759">
        <v>2020</v>
      </c>
      <c r="AS22" s="759" t="s">
        <v>240</v>
      </c>
      <c r="AT22" s="765" t="s">
        <v>241</v>
      </c>
      <c r="AU22" s="899" t="s">
        <v>242</v>
      </c>
    </row>
    <row r="23" spans="1:47" ht="43" customHeight="1" x14ac:dyDescent="0.25">
      <c r="A23" s="828"/>
      <c r="B23" s="830"/>
      <c r="C23" s="908"/>
      <c r="D23" s="833"/>
      <c r="E23" s="793"/>
      <c r="F23" s="766"/>
      <c r="G23" s="766"/>
      <c r="H23" s="766"/>
      <c r="I23" s="766"/>
      <c r="J23" s="766"/>
      <c r="K23" s="766"/>
      <c r="L23" s="766"/>
      <c r="M23" s="766"/>
      <c r="N23" s="793"/>
      <c r="O23" s="793"/>
      <c r="P23" s="793"/>
      <c r="Q23" s="763"/>
      <c r="R23" s="763"/>
      <c r="S23" s="763"/>
      <c r="T23" s="763"/>
      <c r="U23" s="763"/>
      <c r="V23" s="763"/>
      <c r="W23" s="763"/>
      <c r="X23" s="763"/>
      <c r="Y23" s="763"/>
      <c r="Z23" s="793"/>
      <c r="AA23" s="763"/>
      <c r="AB23" s="763"/>
      <c r="AC23" s="763"/>
      <c r="AD23" s="763"/>
      <c r="AE23" s="763"/>
      <c r="AF23" s="763"/>
      <c r="AG23" s="763"/>
      <c r="AH23" s="763"/>
      <c r="AI23" s="763"/>
      <c r="AJ23" s="788"/>
      <c r="AK23" s="763"/>
      <c r="AL23" s="821"/>
      <c r="AM23" s="812"/>
      <c r="AN23" s="766"/>
      <c r="AO23" s="766"/>
      <c r="AP23" s="770"/>
      <c r="AQ23" s="770"/>
      <c r="AR23" s="770"/>
      <c r="AS23" s="770"/>
      <c r="AT23" s="766"/>
      <c r="AU23" s="900"/>
    </row>
    <row r="24" spans="1:47" ht="43" customHeight="1" x14ac:dyDescent="0.25">
      <c r="A24" s="828"/>
      <c r="B24" s="830"/>
      <c r="C24" s="908"/>
      <c r="D24" s="833"/>
      <c r="E24" s="793"/>
      <c r="F24" s="766"/>
      <c r="G24" s="766"/>
      <c r="H24" s="766"/>
      <c r="I24" s="766"/>
      <c r="J24" s="766"/>
      <c r="K24" s="766"/>
      <c r="L24" s="766"/>
      <c r="M24" s="766"/>
      <c r="N24" s="793"/>
      <c r="O24" s="793"/>
      <c r="P24" s="793"/>
      <c r="Q24" s="763"/>
      <c r="R24" s="763"/>
      <c r="S24" s="763"/>
      <c r="T24" s="763"/>
      <c r="U24" s="763"/>
      <c r="V24" s="763"/>
      <c r="W24" s="763"/>
      <c r="X24" s="763"/>
      <c r="Y24" s="763"/>
      <c r="Z24" s="793"/>
      <c r="AA24" s="763"/>
      <c r="AB24" s="763"/>
      <c r="AC24" s="763"/>
      <c r="AD24" s="763"/>
      <c r="AE24" s="763"/>
      <c r="AF24" s="763"/>
      <c r="AG24" s="763"/>
      <c r="AH24" s="763"/>
      <c r="AI24" s="763"/>
      <c r="AJ24" s="788"/>
      <c r="AK24" s="763"/>
      <c r="AL24" s="821"/>
      <c r="AM24" s="813"/>
      <c r="AN24" s="767"/>
      <c r="AO24" s="767"/>
      <c r="AP24" s="771"/>
      <c r="AQ24" s="771"/>
      <c r="AR24" s="771"/>
      <c r="AS24" s="771"/>
      <c r="AT24" s="767"/>
      <c r="AU24" s="901"/>
    </row>
    <row r="25" spans="1:47" ht="114" x14ac:dyDescent="0.25">
      <c r="A25" s="828"/>
      <c r="B25" s="830"/>
      <c r="C25" s="908"/>
      <c r="D25" s="833"/>
      <c r="E25" s="793"/>
      <c r="F25" s="766"/>
      <c r="G25" s="766"/>
      <c r="H25" s="766"/>
      <c r="I25" s="766"/>
      <c r="J25" s="766"/>
      <c r="K25" s="766"/>
      <c r="L25" s="766"/>
      <c r="M25" s="766"/>
      <c r="N25" s="793"/>
      <c r="O25" s="793"/>
      <c r="P25" s="793"/>
      <c r="Q25" s="763"/>
      <c r="R25" s="763"/>
      <c r="S25" s="763"/>
      <c r="T25" s="763"/>
      <c r="U25" s="763"/>
      <c r="V25" s="763"/>
      <c r="W25" s="763"/>
      <c r="X25" s="763"/>
      <c r="Y25" s="763"/>
      <c r="Z25" s="793"/>
      <c r="AA25" s="763"/>
      <c r="AB25" s="763"/>
      <c r="AC25" s="763"/>
      <c r="AD25" s="763"/>
      <c r="AE25" s="763"/>
      <c r="AF25" s="763"/>
      <c r="AG25" s="763"/>
      <c r="AH25" s="763"/>
      <c r="AI25" s="763"/>
      <c r="AJ25" s="788"/>
      <c r="AK25" s="763"/>
      <c r="AL25" s="821"/>
      <c r="AM25" s="240" t="s">
        <v>33</v>
      </c>
      <c r="AN25" s="181" t="s">
        <v>34</v>
      </c>
      <c r="AO25" s="181" t="s">
        <v>35</v>
      </c>
      <c r="AP25" s="182" t="s">
        <v>14</v>
      </c>
      <c r="AQ25" s="181" t="s">
        <v>243</v>
      </c>
      <c r="AR25" s="182">
        <v>2020</v>
      </c>
      <c r="AS25" s="183">
        <v>0.85</v>
      </c>
      <c r="AT25" s="184" t="s">
        <v>244</v>
      </c>
      <c r="AU25" s="180"/>
    </row>
    <row r="26" spans="1:47" ht="76" x14ac:dyDescent="0.25">
      <c r="A26" s="828"/>
      <c r="B26" s="830"/>
      <c r="C26" s="908"/>
      <c r="D26" s="833"/>
      <c r="E26" s="793"/>
      <c r="F26" s="766"/>
      <c r="G26" s="766"/>
      <c r="H26" s="766"/>
      <c r="I26" s="766"/>
      <c r="J26" s="766"/>
      <c r="K26" s="766"/>
      <c r="L26" s="766"/>
      <c r="M26" s="766"/>
      <c r="N26" s="793"/>
      <c r="O26" s="793"/>
      <c r="P26" s="793"/>
      <c r="Q26" s="763"/>
      <c r="R26" s="763"/>
      <c r="S26" s="763"/>
      <c r="T26" s="763"/>
      <c r="U26" s="763"/>
      <c r="V26" s="763"/>
      <c r="W26" s="763"/>
      <c r="X26" s="763"/>
      <c r="Y26" s="763"/>
      <c r="Z26" s="793"/>
      <c r="AA26" s="763"/>
      <c r="AB26" s="763"/>
      <c r="AC26" s="763"/>
      <c r="AD26" s="763"/>
      <c r="AE26" s="763"/>
      <c r="AF26" s="763"/>
      <c r="AG26" s="763"/>
      <c r="AH26" s="763"/>
      <c r="AI26" s="763"/>
      <c r="AJ26" s="788"/>
      <c r="AK26" s="763"/>
      <c r="AL26" s="821"/>
      <c r="AM26" s="253" t="s">
        <v>245</v>
      </c>
      <c r="AN26" s="186" t="s">
        <v>246</v>
      </c>
      <c r="AO26" s="186" t="s">
        <v>39</v>
      </c>
      <c r="AP26" s="187" t="s">
        <v>40</v>
      </c>
      <c r="AQ26" s="188" t="s">
        <v>247</v>
      </c>
      <c r="AR26" s="189">
        <v>2020</v>
      </c>
      <c r="AS26" s="188">
        <v>0.93</v>
      </c>
      <c r="AT26" s="189" t="s">
        <v>248</v>
      </c>
      <c r="AU26" s="190" t="s">
        <v>228</v>
      </c>
    </row>
    <row r="27" spans="1:47" ht="35" customHeight="1" x14ac:dyDescent="0.25">
      <c r="A27" s="828"/>
      <c r="B27" s="830"/>
      <c r="C27" s="908"/>
      <c r="D27" s="833"/>
      <c r="E27" s="793"/>
      <c r="F27" s="766"/>
      <c r="G27" s="766"/>
      <c r="H27" s="766"/>
      <c r="I27" s="766"/>
      <c r="J27" s="766"/>
      <c r="K27" s="766"/>
      <c r="L27" s="766"/>
      <c r="M27" s="766"/>
      <c r="N27" s="793"/>
      <c r="O27" s="793"/>
      <c r="P27" s="793"/>
      <c r="Q27" s="763"/>
      <c r="R27" s="763"/>
      <c r="S27" s="763"/>
      <c r="T27" s="763"/>
      <c r="U27" s="763"/>
      <c r="V27" s="763"/>
      <c r="W27" s="763"/>
      <c r="X27" s="763"/>
      <c r="Y27" s="763"/>
      <c r="Z27" s="793"/>
      <c r="AA27" s="763"/>
      <c r="AB27" s="763"/>
      <c r="AC27" s="763"/>
      <c r="AD27" s="763"/>
      <c r="AE27" s="763"/>
      <c r="AF27" s="763"/>
      <c r="AG27" s="763"/>
      <c r="AH27" s="763"/>
      <c r="AI27" s="763"/>
      <c r="AJ27" s="788"/>
      <c r="AK27" s="763"/>
      <c r="AL27" s="821"/>
      <c r="AM27" s="811" t="s">
        <v>249</v>
      </c>
      <c r="AN27" s="765" t="s">
        <v>43</v>
      </c>
      <c r="AO27" s="765" t="s">
        <v>27</v>
      </c>
      <c r="AP27" s="759" t="s">
        <v>19</v>
      </c>
      <c r="AQ27" s="759" t="s">
        <v>250</v>
      </c>
      <c r="AR27" s="759">
        <v>2020</v>
      </c>
      <c r="AS27" s="784">
        <v>0.92</v>
      </c>
      <c r="AT27" s="759" t="s">
        <v>248</v>
      </c>
      <c r="AU27" s="902" t="s">
        <v>228</v>
      </c>
    </row>
    <row r="28" spans="1:47" ht="35" customHeight="1" x14ac:dyDescent="0.25">
      <c r="A28" s="828"/>
      <c r="B28" s="830"/>
      <c r="C28" s="908"/>
      <c r="D28" s="833"/>
      <c r="E28" s="793"/>
      <c r="F28" s="766"/>
      <c r="G28" s="766"/>
      <c r="H28" s="766"/>
      <c r="I28" s="766"/>
      <c r="J28" s="766"/>
      <c r="K28" s="766"/>
      <c r="L28" s="766"/>
      <c r="M28" s="766"/>
      <c r="N28" s="793"/>
      <c r="O28" s="793"/>
      <c r="P28" s="793"/>
      <c r="Q28" s="763"/>
      <c r="R28" s="763"/>
      <c r="S28" s="763"/>
      <c r="T28" s="763"/>
      <c r="U28" s="763"/>
      <c r="V28" s="763"/>
      <c r="W28" s="763"/>
      <c r="X28" s="763"/>
      <c r="Y28" s="763"/>
      <c r="Z28" s="793"/>
      <c r="AA28" s="763"/>
      <c r="AB28" s="763"/>
      <c r="AC28" s="763"/>
      <c r="AD28" s="763"/>
      <c r="AE28" s="763"/>
      <c r="AF28" s="763"/>
      <c r="AG28" s="763"/>
      <c r="AH28" s="763"/>
      <c r="AI28" s="763"/>
      <c r="AJ28" s="788"/>
      <c r="AK28" s="763"/>
      <c r="AL28" s="821"/>
      <c r="AM28" s="813"/>
      <c r="AN28" s="767"/>
      <c r="AO28" s="767"/>
      <c r="AP28" s="771"/>
      <c r="AQ28" s="771"/>
      <c r="AR28" s="771"/>
      <c r="AS28" s="786"/>
      <c r="AT28" s="771"/>
      <c r="AU28" s="903"/>
    </row>
    <row r="29" spans="1:47" ht="83" customHeight="1" x14ac:dyDescent="0.25">
      <c r="A29" s="828"/>
      <c r="B29" s="830"/>
      <c r="C29" s="909"/>
      <c r="D29" s="833"/>
      <c r="E29" s="793"/>
      <c r="F29" s="766"/>
      <c r="G29" s="766"/>
      <c r="H29" s="766"/>
      <c r="I29" s="766"/>
      <c r="J29" s="766"/>
      <c r="K29" s="766"/>
      <c r="L29" s="766"/>
      <c r="M29" s="766"/>
      <c r="N29" s="793"/>
      <c r="O29" s="793"/>
      <c r="P29" s="793"/>
      <c r="Q29" s="763"/>
      <c r="R29" s="763"/>
      <c r="S29" s="763"/>
      <c r="T29" s="763"/>
      <c r="U29" s="763"/>
      <c r="V29" s="763"/>
      <c r="W29" s="763"/>
      <c r="X29" s="763"/>
      <c r="Y29" s="763"/>
      <c r="Z29" s="793"/>
      <c r="AA29" s="763"/>
      <c r="AB29" s="763"/>
      <c r="AC29" s="763"/>
      <c r="AD29" s="763"/>
      <c r="AE29" s="763"/>
      <c r="AF29" s="763"/>
      <c r="AG29" s="763"/>
      <c r="AH29" s="763"/>
      <c r="AI29" s="763"/>
      <c r="AJ29" s="788"/>
      <c r="AK29" s="763"/>
      <c r="AL29" s="821"/>
      <c r="AM29" s="811" t="s">
        <v>251</v>
      </c>
      <c r="AN29" s="765" t="s">
        <v>45</v>
      </c>
      <c r="AO29" s="765" t="s">
        <v>27</v>
      </c>
      <c r="AP29" s="765" t="s">
        <v>19</v>
      </c>
      <c r="AQ29" s="759" t="s">
        <v>252</v>
      </c>
      <c r="AR29" s="759">
        <v>2020</v>
      </c>
      <c r="AS29" s="784">
        <v>0.8</v>
      </c>
      <c r="AT29" s="759" t="s">
        <v>248</v>
      </c>
      <c r="AU29" s="902" t="s">
        <v>228</v>
      </c>
    </row>
    <row r="30" spans="1:47" ht="83" customHeight="1" x14ac:dyDescent="0.25">
      <c r="A30" s="829"/>
      <c r="B30" s="831"/>
      <c r="C30" s="191"/>
      <c r="D30" s="833"/>
      <c r="E30" s="793"/>
      <c r="F30" s="767"/>
      <c r="G30" s="767"/>
      <c r="H30" s="767"/>
      <c r="I30" s="767"/>
      <c r="J30" s="767"/>
      <c r="K30" s="767"/>
      <c r="L30" s="767"/>
      <c r="M30" s="767"/>
      <c r="N30" s="793"/>
      <c r="O30" s="793"/>
      <c r="P30" s="793"/>
      <c r="Q30" s="764"/>
      <c r="R30" s="764"/>
      <c r="S30" s="764"/>
      <c r="T30" s="764"/>
      <c r="U30" s="764"/>
      <c r="V30" s="764"/>
      <c r="W30" s="764"/>
      <c r="X30" s="764"/>
      <c r="Y30" s="764"/>
      <c r="Z30" s="793"/>
      <c r="AA30" s="764"/>
      <c r="AB30" s="764"/>
      <c r="AC30" s="764"/>
      <c r="AD30" s="764"/>
      <c r="AE30" s="764"/>
      <c r="AF30" s="764"/>
      <c r="AG30" s="764"/>
      <c r="AH30" s="764"/>
      <c r="AI30" s="764"/>
      <c r="AJ30" s="789"/>
      <c r="AK30" s="764"/>
      <c r="AL30" s="822"/>
      <c r="AM30" s="813"/>
      <c r="AN30" s="767"/>
      <c r="AO30" s="767"/>
      <c r="AP30" s="767"/>
      <c r="AQ30" s="771"/>
      <c r="AR30" s="771"/>
      <c r="AS30" s="786"/>
      <c r="AT30" s="771"/>
      <c r="AU30" s="903"/>
    </row>
    <row r="31" spans="1:47" ht="133" x14ac:dyDescent="0.25">
      <c r="A31" s="912" t="s">
        <v>253</v>
      </c>
      <c r="B31" s="913" t="s">
        <v>254</v>
      </c>
      <c r="C31" s="192" t="s">
        <v>255</v>
      </c>
      <c r="D31" s="258" t="s">
        <v>256</v>
      </c>
      <c r="E31" s="193" t="s">
        <v>257</v>
      </c>
      <c r="F31" s="765" t="s">
        <v>258</v>
      </c>
      <c r="G31" s="765" t="s">
        <v>259</v>
      </c>
      <c r="H31" s="765" t="s">
        <v>260</v>
      </c>
      <c r="I31" s="765" t="s">
        <v>14</v>
      </c>
      <c r="J31" s="765">
        <v>71.900000000000006</v>
      </c>
      <c r="K31" s="765">
        <v>2020</v>
      </c>
      <c r="L31" s="793">
        <v>71.900000000000006</v>
      </c>
      <c r="M31" s="793" t="s">
        <v>261</v>
      </c>
      <c r="N31" s="793">
        <v>72</v>
      </c>
      <c r="O31" s="793">
        <v>77</v>
      </c>
      <c r="P31" s="793" t="s">
        <v>262</v>
      </c>
      <c r="Q31" s="765"/>
      <c r="R31" s="768"/>
      <c r="S31" s="765">
        <v>67.8</v>
      </c>
      <c r="T31" s="765"/>
      <c r="U31" s="768"/>
      <c r="V31" s="765">
        <v>67.8</v>
      </c>
      <c r="W31" s="765"/>
      <c r="X31" s="768"/>
      <c r="Y31" s="765">
        <v>67.8</v>
      </c>
      <c r="Z31" s="793" t="s">
        <v>263</v>
      </c>
      <c r="AA31" s="765"/>
      <c r="AB31" s="768"/>
      <c r="AC31" s="765">
        <v>67.8</v>
      </c>
      <c r="AD31" s="765"/>
      <c r="AE31" s="768"/>
      <c r="AF31" s="765">
        <v>67.8</v>
      </c>
      <c r="AG31" s="765"/>
      <c r="AH31" s="768"/>
      <c r="AI31" s="765">
        <v>67.8</v>
      </c>
      <c r="AJ31" s="787">
        <v>0.09</v>
      </c>
      <c r="AK31" s="768">
        <v>1</v>
      </c>
      <c r="AL31" s="973">
        <f>AK31*AJ31</f>
        <v>0.09</v>
      </c>
      <c r="AM31" s="518" t="s">
        <v>264</v>
      </c>
      <c r="AN31" s="194" t="s">
        <v>265</v>
      </c>
      <c r="AO31" s="194" t="s">
        <v>151</v>
      </c>
      <c r="AP31" s="194" t="s">
        <v>266</v>
      </c>
      <c r="AQ31" s="188" t="s">
        <v>267</v>
      </c>
      <c r="AR31" s="189">
        <v>2019</v>
      </c>
      <c r="AS31" s="188">
        <v>0.95</v>
      </c>
      <c r="AT31" s="193" t="s">
        <v>268</v>
      </c>
      <c r="AU31" s="195" t="s">
        <v>269</v>
      </c>
    </row>
    <row r="32" spans="1:47" ht="80" customHeight="1" x14ac:dyDescent="0.25">
      <c r="A32" s="912"/>
      <c r="B32" s="913"/>
      <c r="C32" s="905" t="s">
        <v>270</v>
      </c>
      <c r="D32" s="833" t="s">
        <v>271</v>
      </c>
      <c r="E32" s="793" t="s">
        <v>221</v>
      </c>
      <c r="F32" s="766"/>
      <c r="G32" s="766"/>
      <c r="H32" s="766"/>
      <c r="I32" s="766"/>
      <c r="J32" s="766"/>
      <c r="K32" s="766"/>
      <c r="L32" s="793"/>
      <c r="M32" s="793"/>
      <c r="N32" s="793"/>
      <c r="O32" s="793"/>
      <c r="P32" s="793"/>
      <c r="Q32" s="766"/>
      <c r="R32" s="763"/>
      <c r="S32" s="766"/>
      <c r="T32" s="766"/>
      <c r="U32" s="763"/>
      <c r="V32" s="766"/>
      <c r="W32" s="766"/>
      <c r="X32" s="763"/>
      <c r="Y32" s="766"/>
      <c r="Z32" s="793"/>
      <c r="AA32" s="766"/>
      <c r="AB32" s="763"/>
      <c r="AC32" s="766"/>
      <c r="AD32" s="766"/>
      <c r="AE32" s="763"/>
      <c r="AF32" s="766"/>
      <c r="AG32" s="766"/>
      <c r="AH32" s="763"/>
      <c r="AI32" s="766"/>
      <c r="AJ32" s="788"/>
      <c r="AK32" s="763"/>
      <c r="AL32" s="821"/>
      <c r="AM32" s="253" t="s">
        <v>154</v>
      </c>
      <c r="AN32" s="197" t="s">
        <v>155</v>
      </c>
      <c r="AO32" s="185" t="s">
        <v>156</v>
      </c>
      <c r="AP32" s="196" t="s">
        <v>19</v>
      </c>
      <c r="AQ32" s="198" t="s">
        <v>272</v>
      </c>
      <c r="AR32" s="189">
        <v>2020</v>
      </c>
      <c r="AS32" s="188">
        <v>0.75</v>
      </c>
      <c r="AT32" s="193" t="s">
        <v>273</v>
      </c>
      <c r="AU32" s="199" t="s">
        <v>274</v>
      </c>
    </row>
    <row r="33" spans="1:47" x14ac:dyDescent="0.25">
      <c r="A33" s="912"/>
      <c r="B33" s="913"/>
      <c r="C33" s="905"/>
      <c r="D33" s="833"/>
      <c r="E33" s="793"/>
      <c r="F33" s="766"/>
      <c r="G33" s="766"/>
      <c r="H33" s="766"/>
      <c r="I33" s="766"/>
      <c r="J33" s="766"/>
      <c r="K33" s="766"/>
      <c r="L33" s="793"/>
      <c r="M33" s="793"/>
      <c r="N33" s="793"/>
      <c r="O33" s="793"/>
      <c r="P33" s="793"/>
      <c r="Q33" s="766"/>
      <c r="R33" s="763"/>
      <c r="S33" s="766"/>
      <c r="T33" s="766"/>
      <c r="U33" s="763"/>
      <c r="V33" s="766"/>
      <c r="W33" s="766"/>
      <c r="X33" s="763"/>
      <c r="Y33" s="766"/>
      <c r="Z33" s="793"/>
      <c r="AA33" s="766"/>
      <c r="AB33" s="763"/>
      <c r="AC33" s="766"/>
      <c r="AD33" s="766"/>
      <c r="AE33" s="763"/>
      <c r="AF33" s="766"/>
      <c r="AG33" s="766"/>
      <c r="AH33" s="763"/>
      <c r="AI33" s="766"/>
      <c r="AJ33" s="788"/>
      <c r="AK33" s="763"/>
      <c r="AL33" s="821"/>
      <c r="AM33" s="906" t="s">
        <v>275</v>
      </c>
      <c r="AN33" s="910" t="s">
        <v>159</v>
      </c>
      <c r="AO33" s="910" t="s">
        <v>160</v>
      </c>
      <c r="AP33" s="910" t="s">
        <v>19</v>
      </c>
      <c r="AQ33" s="917" t="s">
        <v>276</v>
      </c>
      <c r="AR33" s="756">
        <v>2020</v>
      </c>
      <c r="AS33" s="904">
        <v>0.62</v>
      </c>
      <c r="AT33" s="793" t="s">
        <v>277</v>
      </c>
      <c r="AU33" s="876" t="s">
        <v>278</v>
      </c>
    </row>
    <row r="34" spans="1:47" ht="45" customHeight="1" x14ac:dyDescent="0.25">
      <c r="A34" s="912"/>
      <c r="B34" s="913"/>
      <c r="C34" s="905"/>
      <c r="D34" s="833"/>
      <c r="E34" s="793"/>
      <c r="F34" s="766"/>
      <c r="G34" s="766"/>
      <c r="H34" s="766"/>
      <c r="I34" s="766"/>
      <c r="J34" s="766"/>
      <c r="K34" s="766"/>
      <c r="L34" s="793"/>
      <c r="M34" s="793"/>
      <c r="N34" s="793"/>
      <c r="O34" s="793"/>
      <c r="P34" s="793"/>
      <c r="Q34" s="766"/>
      <c r="R34" s="763"/>
      <c r="S34" s="766"/>
      <c r="T34" s="766"/>
      <c r="U34" s="763"/>
      <c r="V34" s="766"/>
      <c r="W34" s="766"/>
      <c r="X34" s="763"/>
      <c r="Y34" s="766"/>
      <c r="Z34" s="793"/>
      <c r="AA34" s="766"/>
      <c r="AB34" s="763"/>
      <c r="AC34" s="766"/>
      <c r="AD34" s="766"/>
      <c r="AE34" s="763"/>
      <c r="AF34" s="766"/>
      <c r="AG34" s="766"/>
      <c r="AH34" s="763"/>
      <c r="AI34" s="766"/>
      <c r="AJ34" s="788"/>
      <c r="AK34" s="763"/>
      <c r="AL34" s="821"/>
      <c r="AM34" s="906"/>
      <c r="AN34" s="910"/>
      <c r="AO34" s="910"/>
      <c r="AP34" s="910"/>
      <c r="AQ34" s="917"/>
      <c r="AR34" s="756"/>
      <c r="AS34" s="904"/>
      <c r="AT34" s="793"/>
      <c r="AU34" s="876"/>
    </row>
    <row r="35" spans="1:47" ht="25" customHeight="1" x14ac:dyDescent="0.25">
      <c r="A35" s="912"/>
      <c r="B35" s="913"/>
      <c r="C35" s="914" t="s">
        <v>279</v>
      </c>
      <c r="D35" s="833" t="s">
        <v>280</v>
      </c>
      <c r="E35" s="793"/>
      <c r="F35" s="766"/>
      <c r="G35" s="766"/>
      <c r="H35" s="766"/>
      <c r="I35" s="766"/>
      <c r="J35" s="766"/>
      <c r="K35" s="766"/>
      <c r="L35" s="793"/>
      <c r="M35" s="793"/>
      <c r="N35" s="793"/>
      <c r="O35" s="793"/>
      <c r="P35" s="793"/>
      <c r="Q35" s="766"/>
      <c r="R35" s="763"/>
      <c r="S35" s="766"/>
      <c r="T35" s="766"/>
      <c r="U35" s="763"/>
      <c r="V35" s="766"/>
      <c r="W35" s="766"/>
      <c r="X35" s="763"/>
      <c r="Y35" s="766"/>
      <c r="Z35" s="793"/>
      <c r="AA35" s="766"/>
      <c r="AB35" s="763"/>
      <c r="AC35" s="766"/>
      <c r="AD35" s="766"/>
      <c r="AE35" s="763"/>
      <c r="AF35" s="766"/>
      <c r="AG35" s="766"/>
      <c r="AH35" s="763"/>
      <c r="AI35" s="766"/>
      <c r="AJ35" s="788"/>
      <c r="AK35" s="763"/>
      <c r="AL35" s="821"/>
      <c r="AM35" s="906"/>
      <c r="AN35" s="910"/>
      <c r="AO35" s="910"/>
      <c r="AP35" s="910"/>
      <c r="AQ35" s="917"/>
      <c r="AR35" s="756"/>
      <c r="AS35" s="904"/>
      <c r="AT35" s="793"/>
      <c r="AU35" s="876"/>
    </row>
    <row r="36" spans="1:47" ht="25" customHeight="1" x14ac:dyDescent="0.25">
      <c r="A36" s="912"/>
      <c r="B36" s="913"/>
      <c r="C36" s="915"/>
      <c r="D36" s="833"/>
      <c r="E36" s="793"/>
      <c r="F36" s="766"/>
      <c r="G36" s="766"/>
      <c r="H36" s="766"/>
      <c r="I36" s="766"/>
      <c r="J36" s="766"/>
      <c r="K36" s="766"/>
      <c r="L36" s="793"/>
      <c r="M36" s="793"/>
      <c r="N36" s="793"/>
      <c r="O36" s="793"/>
      <c r="P36" s="793"/>
      <c r="Q36" s="766"/>
      <c r="R36" s="763"/>
      <c r="S36" s="766"/>
      <c r="T36" s="766"/>
      <c r="U36" s="763"/>
      <c r="V36" s="766"/>
      <c r="W36" s="766"/>
      <c r="X36" s="763"/>
      <c r="Y36" s="766"/>
      <c r="Z36" s="793"/>
      <c r="AA36" s="766"/>
      <c r="AB36" s="763"/>
      <c r="AC36" s="766"/>
      <c r="AD36" s="766"/>
      <c r="AE36" s="763"/>
      <c r="AF36" s="766"/>
      <c r="AG36" s="766"/>
      <c r="AH36" s="763"/>
      <c r="AI36" s="766"/>
      <c r="AJ36" s="788"/>
      <c r="AK36" s="763"/>
      <c r="AL36" s="821"/>
      <c r="AM36" s="516" t="s">
        <v>281</v>
      </c>
      <c r="AN36" s="185" t="s">
        <v>163</v>
      </c>
      <c r="AO36" s="185" t="s">
        <v>164</v>
      </c>
      <c r="AP36" s="185" t="s">
        <v>19</v>
      </c>
      <c r="AQ36" s="189" t="s">
        <v>282</v>
      </c>
      <c r="AR36" s="189">
        <v>2020</v>
      </c>
      <c r="AS36" s="188">
        <v>0.73</v>
      </c>
      <c r="AT36" s="193" t="s">
        <v>283</v>
      </c>
      <c r="AU36" s="201" t="s">
        <v>284</v>
      </c>
    </row>
    <row r="37" spans="1:47" ht="171" x14ac:dyDescent="0.25">
      <c r="A37" s="912"/>
      <c r="B37" s="913"/>
      <c r="C37" s="915"/>
      <c r="D37" s="833"/>
      <c r="E37" s="793"/>
      <c r="F37" s="766"/>
      <c r="G37" s="766"/>
      <c r="H37" s="766"/>
      <c r="I37" s="766"/>
      <c r="J37" s="766"/>
      <c r="K37" s="766"/>
      <c r="L37" s="793"/>
      <c r="M37" s="793"/>
      <c r="N37" s="793"/>
      <c r="O37" s="793"/>
      <c r="P37" s="793"/>
      <c r="Q37" s="766"/>
      <c r="R37" s="763"/>
      <c r="S37" s="766"/>
      <c r="T37" s="766"/>
      <c r="U37" s="763"/>
      <c r="V37" s="766"/>
      <c r="W37" s="766"/>
      <c r="X37" s="763"/>
      <c r="Y37" s="766"/>
      <c r="Z37" s="793"/>
      <c r="AA37" s="766"/>
      <c r="AB37" s="763"/>
      <c r="AC37" s="766"/>
      <c r="AD37" s="766"/>
      <c r="AE37" s="763"/>
      <c r="AF37" s="766"/>
      <c r="AG37" s="766"/>
      <c r="AH37" s="763"/>
      <c r="AI37" s="766"/>
      <c r="AJ37" s="788"/>
      <c r="AK37" s="763"/>
      <c r="AL37" s="821"/>
      <c r="AM37" s="517" t="s">
        <v>285</v>
      </c>
      <c r="AN37" s="202" t="s">
        <v>167</v>
      </c>
      <c r="AO37" s="193" t="s">
        <v>168</v>
      </c>
      <c r="AP37" s="203" t="s">
        <v>19</v>
      </c>
      <c r="AQ37" s="204" t="s">
        <v>286</v>
      </c>
      <c r="AR37" s="189">
        <v>2020</v>
      </c>
      <c r="AS37" s="188" t="s">
        <v>287</v>
      </c>
      <c r="AT37" s="193" t="s">
        <v>288</v>
      </c>
      <c r="AU37" s="201" t="s">
        <v>289</v>
      </c>
    </row>
    <row r="38" spans="1:47" ht="57" x14ac:dyDescent="0.25">
      <c r="A38" s="912"/>
      <c r="B38" s="913"/>
      <c r="C38" s="916"/>
      <c r="D38" s="833"/>
      <c r="E38" s="793"/>
      <c r="F38" s="766"/>
      <c r="G38" s="766"/>
      <c r="H38" s="766"/>
      <c r="I38" s="766"/>
      <c r="J38" s="766"/>
      <c r="K38" s="766"/>
      <c r="L38" s="793"/>
      <c r="M38" s="793"/>
      <c r="N38" s="793"/>
      <c r="O38" s="793"/>
      <c r="P38" s="793"/>
      <c r="Q38" s="766"/>
      <c r="R38" s="763"/>
      <c r="S38" s="766"/>
      <c r="T38" s="766"/>
      <c r="U38" s="763"/>
      <c r="V38" s="766"/>
      <c r="W38" s="766"/>
      <c r="X38" s="763"/>
      <c r="Y38" s="766"/>
      <c r="Z38" s="793"/>
      <c r="AA38" s="766"/>
      <c r="AB38" s="763"/>
      <c r="AC38" s="766"/>
      <c r="AD38" s="766"/>
      <c r="AE38" s="763"/>
      <c r="AF38" s="766"/>
      <c r="AG38" s="766"/>
      <c r="AH38" s="763"/>
      <c r="AI38" s="766"/>
      <c r="AJ38" s="788"/>
      <c r="AK38" s="763"/>
      <c r="AL38" s="821"/>
      <c r="AM38" s="253" t="s">
        <v>290</v>
      </c>
      <c r="AN38" s="205" t="s">
        <v>171</v>
      </c>
      <c r="AO38" s="185" t="s">
        <v>172</v>
      </c>
      <c r="AP38" s="185" t="s">
        <v>19</v>
      </c>
      <c r="AQ38" s="188">
        <v>0.5</v>
      </c>
      <c r="AR38" s="189">
        <v>2020</v>
      </c>
      <c r="AS38" s="188">
        <v>0.55000000000000004</v>
      </c>
      <c r="AT38" s="193" t="s">
        <v>288</v>
      </c>
      <c r="AU38" s="201" t="s">
        <v>289</v>
      </c>
    </row>
    <row r="39" spans="1:47" ht="77" x14ac:dyDescent="0.25">
      <c r="A39" s="206"/>
      <c r="B39" s="207"/>
      <c r="C39" s="208"/>
      <c r="D39" s="833"/>
      <c r="E39" s="793"/>
      <c r="F39" s="767"/>
      <c r="G39" s="767"/>
      <c r="H39" s="767"/>
      <c r="I39" s="767"/>
      <c r="J39" s="767"/>
      <c r="K39" s="767"/>
      <c r="L39" s="793"/>
      <c r="M39" s="793"/>
      <c r="N39" s="793"/>
      <c r="O39" s="793"/>
      <c r="P39" s="793"/>
      <c r="Q39" s="767"/>
      <c r="R39" s="764"/>
      <c r="S39" s="767"/>
      <c r="T39" s="767"/>
      <c r="U39" s="764"/>
      <c r="V39" s="767"/>
      <c r="W39" s="767"/>
      <c r="X39" s="764"/>
      <c r="Y39" s="767"/>
      <c r="Z39" s="793"/>
      <c r="AA39" s="767"/>
      <c r="AB39" s="764"/>
      <c r="AC39" s="767"/>
      <c r="AD39" s="767"/>
      <c r="AE39" s="764"/>
      <c r="AF39" s="767"/>
      <c r="AG39" s="767"/>
      <c r="AH39" s="764"/>
      <c r="AI39" s="767"/>
      <c r="AJ39" s="789"/>
      <c r="AK39" s="764"/>
      <c r="AL39" s="822"/>
      <c r="AM39" s="253" t="s">
        <v>181</v>
      </c>
      <c r="AN39" s="185" t="s">
        <v>182</v>
      </c>
      <c r="AO39" s="185" t="s">
        <v>291</v>
      </c>
      <c r="AP39" s="185" t="s">
        <v>19</v>
      </c>
      <c r="AQ39" s="188" t="s">
        <v>292</v>
      </c>
      <c r="AR39" s="189">
        <v>2020</v>
      </c>
      <c r="AS39" s="188">
        <v>0.8</v>
      </c>
      <c r="AT39" s="193" t="s">
        <v>293</v>
      </c>
      <c r="AU39" s="209" t="s">
        <v>294</v>
      </c>
    </row>
    <row r="40" spans="1:47" x14ac:dyDescent="0.25">
      <c r="A40" s="828" t="s">
        <v>295</v>
      </c>
      <c r="B40" s="966" t="s">
        <v>296</v>
      </c>
      <c r="C40" s="969" t="s">
        <v>279</v>
      </c>
      <c r="D40" s="790" t="s">
        <v>220</v>
      </c>
      <c r="E40" s="796" t="s">
        <v>297</v>
      </c>
      <c r="F40" s="798" t="s">
        <v>298</v>
      </c>
      <c r="G40" s="798" t="s">
        <v>299</v>
      </c>
      <c r="H40" s="801" t="s">
        <v>300</v>
      </c>
      <c r="I40" s="765" t="s">
        <v>19</v>
      </c>
      <c r="J40" s="772" t="s">
        <v>301</v>
      </c>
      <c r="K40" s="765">
        <v>2021</v>
      </c>
      <c r="L40" s="756" t="s">
        <v>302</v>
      </c>
      <c r="M40" s="759" t="s">
        <v>303</v>
      </c>
      <c r="N40" s="784">
        <v>5.2999999999999999E-2</v>
      </c>
      <c r="O40" s="768">
        <v>0.34</v>
      </c>
      <c r="P40" s="768">
        <v>0.01</v>
      </c>
      <c r="Q40" s="772">
        <v>25</v>
      </c>
      <c r="R40" s="781">
        <v>87</v>
      </c>
      <c r="S40" s="768">
        <f>Q40/R40</f>
        <v>0.28735632183908044</v>
      </c>
      <c r="T40" s="772">
        <v>325</v>
      </c>
      <c r="U40" s="781">
        <v>1080</v>
      </c>
      <c r="V40" s="768">
        <f>T40/U40</f>
        <v>0.30092592592592593</v>
      </c>
      <c r="W40" s="772">
        <f>Q40+T40</f>
        <v>350</v>
      </c>
      <c r="X40" s="772">
        <f>R40+U40</f>
        <v>1167</v>
      </c>
      <c r="Y40" s="768">
        <f>W40/X40</f>
        <v>0.29991431019708653</v>
      </c>
      <c r="Z40" s="768">
        <v>0.34</v>
      </c>
      <c r="AA40" s="772">
        <v>571</v>
      </c>
      <c r="AB40" s="781">
        <v>3961</v>
      </c>
      <c r="AC40" s="768">
        <f>AA40/AB40</f>
        <v>0.14415551628376672</v>
      </c>
      <c r="AD40" s="772">
        <v>448</v>
      </c>
      <c r="AE40" s="781">
        <v>3961</v>
      </c>
      <c r="AF40" s="768">
        <f>AD40/AE40</f>
        <v>0.11310275183034588</v>
      </c>
      <c r="AG40" s="772">
        <f>AA40+AD40</f>
        <v>1019</v>
      </c>
      <c r="AH40" s="772">
        <v>3961</v>
      </c>
      <c r="AI40" s="768">
        <f>AG40/AH40</f>
        <v>0.25725826811411262</v>
      </c>
      <c r="AJ40" s="787">
        <v>0.09</v>
      </c>
      <c r="AK40" s="768">
        <v>1</v>
      </c>
      <c r="AL40" s="973">
        <f>AK40*AJ40</f>
        <v>0.09</v>
      </c>
      <c r="AM40" s="932" t="s">
        <v>304</v>
      </c>
      <c r="AN40" s="798" t="s">
        <v>48</v>
      </c>
      <c r="AO40" s="798" t="s">
        <v>49</v>
      </c>
      <c r="AP40" s="798" t="s">
        <v>14</v>
      </c>
      <c r="AQ40" s="768" t="s">
        <v>305</v>
      </c>
      <c r="AR40" s="765">
        <v>2020</v>
      </c>
      <c r="AS40" s="938">
        <v>0.12</v>
      </c>
      <c r="AT40" s="793" t="s">
        <v>306</v>
      </c>
      <c r="AU40" s="928" t="s">
        <v>307</v>
      </c>
    </row>
    <row r="41" spans="1:47" x14ac:dyDescent="0.25">
      <c r="A41" s="828"/>
      <c r="B41" s="966"/>
      <c r="C41" s="970"/>
      <c r="D41" s="791"/>
      <c r="E41" s="950"/>
      <c r="F41" s="799"/>
      <c r="G41" s="799"/>
      <c r="H41" s="802"/>
      <c r="I41" s="766"/>
      <c r="J41" s="773"/>
      <c r="K41" s="766"/>
      <c r="L41" s="756"/>
      <c r="M41" s="770"/>
      <c r="N41" s="785"/>
      <c r="O41" s="763"/>
      <c r="P41" s="763"/>
      <c r="Q41" s="773"/>
      <c r="R41" s="782"/>
      <c r="S41" s="763"/>
      <c r="T41" s="773"/>
      <c r="U41" s="782"/>
      <c r="V41" s="763"/>
      <c r="W41" s="773"/>
      <c r="X41" s="773"/>
      <c r="Y41" s="763"/>
      <c r="Z41" s="763"/>
      <c r="AA41" s="773"/>
      <c r="AB41" s="782"/>
      <c r="AC41" s="763"/>
      <c r="AD41" s="773"/>
      <c r="AE41" s="782"/>
      <c r="AF41" s="763"/>
      <c r="AG41" s="773"/>
      <c r="AH41" s="773"/>
      <c r="AI41" s="763"/>
      <c r="AJ41" s="787"/>
      <c r="AK41" s="763"/>
      <c r="AL41" s="821"/>
      <c r="AM41" s="932"/>
      <c r="AN41" s="799"/>
      <c r="AO41" s="799"/>
      <c r="AP41" s="799"/>
      <c r="AQ41" s="766"/>
      <c r="AR41" s="766"/>
      <c r="AS41" s="939"/>
      <c r="AT41" s="793"/>
      <c r="AU41" s="928"/>
    </row>
    <row r="42" spans="1:47" x14ac:dyDescent="0.25">
      <c r="A42" s="828"/>
      <c r="B42" s="966"/>
      <c r="C42" s="970"/>
      <c r="D42" s="791"/>
      <c r="E42" s="950"/>
      <c r="F42" s="799"/>
      <c r="G42" s="799"/>
      <c r="H42" s="802"/>
      <c r="I42" s="766"/>
      <c r="J42" s="773"/>
      <c r="K42" s="766"/>
      <c r="L42" s="756"/>
      <c r="M42" s="770"/>
      <c r="N42" s="785"/>
      <c r="O42" s="763"/>
      <c r="P42" s="763"/>
      <c r="Q42" s="773"/>
      <c r="R42" s="782"/>
      <c r="S42" s="763"/>
      <c r="T42" s="773"/>
      <c r="U42" s="782"/>
      <c r="V42" s="763"/>
      <c r="W42" s="773"/>
      <c r="X42" s="773"/>
      <c r="Y42" s="763"/>
      <c r="Z42" s="763"/>
      <c r="AA42" s="773"/>
      <c r="AB42" s="782"/>
      <c r="AC42" s="763"/>
      <c r="AD42" s="773"/>
      <c r="AE42" s="782"/>
      <c r="AF42" s="763"/>
      <c r="AG42" s="773"/>
      <c r="AH42" s="773"/>
      <c r="AI42" s="763"/>
      <c r="AJ42" s="787"/>
      <c r="AK42" s="763"/>
      <c r="AL42" s="821"/>
      <c r="AM42" s="932"/>
      <c r="AN42" s="799"/>
      <c r="AO42" s="799"/>
      <c r="AP42" s="799"/>
      <c r="AQ42" s="766"/>
      <c r="AR42" s="766"/>
      <c r="AS42" s="939"/>
      <c r="AT42" s="793"/>
      <c r="AU42" s="928"/>
    </row>
    <row r="43" spans="1:47" x14ac:dyDescent="0.25">
      <c r="A43" s="828"/>
      <c r="B43" s="966"/>
      <c r="C43" s="970"/>
      <c r="D43" s="791"/>
      <c r="E43" s="950"/>
      <c r="F43" s="799"/>
      <c r="G43" s="799"/>
      <c r="H43" s="802"/>
      <c r="I43" s="766"/>
      <c r="J43" s="773"/>
      <c r="K43" s="766"/>
      <c r="L43" s="756"/>
      <c r="M43" s="771"/>
      <c r="N43" s="785"/>
      <c r="O43" s="763"/>
      <c r="P43" s="763"/>
      <c r="Q43" s="773"/>
      <c r="R43" s="782"/>
      <c r="S43" s="763"/>
      <c r="T43" s="773"/>
      <c r="U43" s="782"/>
      <c r="V43" s="763"/>
      <c r="W43" s="773"/>
      <c r="X43" s="773"/>
      <c r="Y43" s="763"/>
      <c r="Z43" s="763"/>
      <c r="AA43" s="773"/>
      <c r="AB43" s="782"/>
      <c r="AC43" s="763"/>
      <c r="AD43" s="773"/>
      <c r="AE43" s="782"/>
      <c r="AF43" s="763"/>
      <c r="AG43" s="773"/>
      <c r="AH43" s="773"/>
      <c r="AI43" s="763"/>
      <c r="AJ43" s="787"/>
      <c r="AK43" s="763"/>
      <c r="AL43" s="821"/>
      <c r="AM43" s="932"/>
      <c r="AN43" s="800"/>
      <c r="AO43" s="800"/>
      <c r="AP43" s="799"/>
      <c r="AQ43" s="766"/>
      <c r="AR43" s="766"/>
      <c r="AS43" s="939"/>
      <c r="AT43" s="793"/>
      <c r="AU43" s="928"/>
    </row>
    <row r="44" spans="1:47" ht="95" x14ac:dyDescent="0.25">
      <c r="A44" s="828"/>
      <c r="B44" s="966"/>
      <c r="C44" s="970"/>
      <c r="D44" s="792"/>
      <c r="E44" s="210"/>
      <c r="F44" s="800"/>
      <c r="G44" s="800"/>
      <c r="H44" s="803"/>
      <c r="I44" s="767"/>
      <c r="J44" s="774"/>
      <c r="K44" s="767"/>
      <c r="L44" s="211"/>
      <c r="M44" s="178"/>
      <c r="N44" s="786"/>
      <c r="O44" s="764"/>
      <c r="P44" s="764"/>
      <c r="Q44" s="774"/>
      <c r="R44" s="783"/>
      <c r="S44" s="764"/>
      <c r="T44" s="774"/>
      <c r="U44" s="783"/>
      <c r="V44" s="764"/>
      <c r="W44" s="774"/>
      <c r="X44" s="774"/>
      <c r="Y44" s="764"/>
      <c r="Z44" s="764"/>
      <c r="AA44" s="774"/>
      <c r="AB44" s="783"/>
      <c r="AC44" s="764"/>
      <c r="AD44" s="774"/>
      <c r="AE44" s="783"/>
      <c r="AF44" s="764"/>
      <c r="AG44" s="774"/>
      <c r="AH44" s="774"/>
      <c r="AI44" s="764"/>
      <c r="AJ44" s="787"/>
      <c r="AK44" s="764"/>
      <c r="AL44" s="822"/>
      <c r="AM44" s="516" t="s">
        <v>51</v>
      </c>
      <c r="AN44" s="200" t="s">
        <v>52</v>
      </c>
      <c r="AO44" s="200" t="s">
        <v>53</v>
      </c>
      <c r="AP44" s="212"/>
      <c r="AQ44" s="177" t="s">
        <v>308</v>
      </c>
      <c r="AR44" s="177"/>
      <c r="AS44" s="213">
        <v>0.66</v>
      </c>
      <c r="AT44" s="193" t="s">
        <v>306</v>
      </c>
      <c r="AU44" s="201" t="s">
        <v>307</v>
      </c>
    </row>
    <row r="45" spans="1:47" s="2" customFormat="1" ht="133" x14ac:dyDescent="0.2">
      <c r="A45" s="828"/>
      <c r="B45" s="966"/>
      <c r="C45" s="970"/>
      <c r="D45" s="794" t="s">
        <v>220</v>
      </c>
      <c r="E45" s="796" t="s">
        <v>297</v>
      </c>
      <c r="F45" s="798" t="s">
        <v>309</v>
      </c>
      <c r="G45" s="804" t="s">
        <v>310</v>
      </c>
      <c r="H45" s="765" t="s">
        <v>311</v>
      </c>
      <c r="I45" s="765" t="s">
        <v>32</v>
      </c>
      <c r="J45" s="759">
        <v>1</v>
      </c>
      <c r="K45" s="759">
        <v>2021</v>
      </c>
      <c r="L45" s="756">
        <v>1</v>
      </c>
      <c r="M45" s="756">
        <v>0</v>
      </c>
      <c r="N45" s="759">
        <v>0</v>
      </c>
      <c r="O45" s="759">
        <v>0</v>
      </c>
      <c r="P45" s="759">
        <v>0</v>
      </c>
      <c r="Q45" s="757"/>
      <c r="R45" s="757"/>
      <c r="S45" s="759">
        <v>0</v>
      </c>
      <c r="T45" s="757"/>
      <c r="U45" s="757"/>
      <c r="V45" s="759">
        <v>0</v>
      </c>
      <c r="W45" s="757"/>
      <c r="X45" s="757"/>
      <c r="Y45" s="759">
        <v>0</v>
      </c>
      <c r="Z45" s="759">
        <v>0</v>
      </c>
      <c r="AA45" s="757"/>
      <c r="AB45" s="757"/>
      <c r="AC45" s="759">
        <v>0</v>
      </c>
      <c r="AD45" s="757"/>
      <c r="AE45" s="757"/>
      <c r="AF45" s="759">
        <v>0</v>
      </c>
      <c r="AG45" s="757"/>
      <c r="AH45" s="757"/>
      <c r="AI45" s="759">
        <v>0</v>
      </c>
      <c r="AJ45" s="778">
        <v>0.09</v>
      </c>
      <c r="AK45" s="784">
        <v>1</v>
      </c>
      <c r="AL45" s="963">
        <f>AJ45*AK45</f>
        <v>0.09</v>
      </c>
      <c r="AM45" s="253" t="s">
        <v>312</v>
      </c>
      <c r="AN45" s="200" t="s">
        <v>56</v>
      </c>
      <c r="AO45" s="200" t="s">
        <v>57</v>
      </c>
      <c r="AP45" s="200" t="s">
        <v>19</v>
      </c>
      <c r="AQ45" s="193" t="s">
        <v>313</v>
      </c>
      <c r="AR45" s="193">
        <v>2020</v>
      </c>
      <c r="AS45" s="214">
        <v>0.13600000000000001</v>
      </c>
      <c r="AT45" s="193" t="s">
        <v>314</v>
      </c>
      <c r="AU45" s="201" t="s">
        <v>315</v>
      </c>
    </row>
    <row r="46" spans="1:47" s="3" customFormat="1" ht="133" x14ac:dyDescent="0.2">
      <c r="A46" s="828"/>
      <c r="B46" s="966"/>
      <c r="C46" s="970"/>
      <c r="D46" s="972"/>
      <c r="E46" s="950"/>
      <c r="F46" s="799"/>
      <c r="G46" s="805"/>
      <c r="H46" s="766"/>
      <c r="I46" s="766"/>
      <c r="J46" s="770"/>
      <c r="K46" s="770"/>
      <c r="L46" s="756"/>
      <c r="M46" s="756"/>
      <c r="N46" s="770"/>
      <c r="O46" s="770"/>
      <c r="P46" s="770"/>
      <c r="Q46" s="769"/>
      <c r="R46" s="769"/>
      <c r="S46" s="770"/>
      <c r="T46" s="769"/>
      <c r="U46" s="769"/>
      <c r="V46" s="770"/>
      <c r="W46" s="769"/>
      <c r="X46" s="769"/>
      <c r="Y46" s="770"/>
      <c r="Z46" s="770"/>
      <c r="AA46" s="769"/>
      <c r="AB46" s="769"/>
      <c r="AC46" s="770"/>
      <c r="AD46" s="769"/>
      <c r="AE46" s="769"/>
      <c r="AF46" s="770"/>
      <c r="AG46" s="769"/>
      <c r="AH46" s="769"/>
      <c r="AI46" s="770"/>
      <c r="AJ46" s="778"/>
      <c r="AK46" s="770"/>
      <c r="AL46" s="964"/>
      <c r="AM46" s="516" t="s">
        <v>316</v>
      </c>
      <c r="AN46" s="215" t="s">
        <v>60</v>
      </c>
      <c r="AO46" s="215" t="s">
        <v>61</v>
      </c>
      <c r="AP46" s="215" t="s">
        <v>19</v>
      </c>
      <c r="AQ46" s="193" t="s">
        <v>317</v>
      </c>
      <c r="AR46" s="193">
        <v>2020</v>
      </c>
      <c r="AS46" s="204">
        <v>7.3999999999999996E-2</v>
      </c>
      <c r="AT46" s="186" t="s">
        <v>318</v>
      </c>
      <c r="AU46" s="195" t="s">
        <v>319</v>
      </c>
    </row>
    <row r="47" spans="1:47" ht="190" x14ac:dyDescent="0.25">
      <c r="A47" s="828"/>
      <c r="B47" s="966"/>
      <c r="C47" s="970"/>
      <c r="D47" s="972"/>
      <c r="E47" s="797"/>
      <c r="F47" s="799"/>
      <c r="G47" s="805"/>
      <c r="H47" s="766"/>
      <c r="I47" s="766"/>
      <c r="J47" s="770"/>
      <c r="K47" s="770"/>
      <c r="L47" s="756"/>
      <c r="M47" s="756"/>
      <c r="N47" s="770"/>
      <c r="O47" s="770"/>
      <c r="P47" s="770"/>
      <c r="Q47" s="769"/>
      <c r="R47" s="769"/>
      <c r="S47" s="770"/>
      <c r="T47" s="769"/>
      <c r="U47" s="769"/>
      <c r="V47" s="770"/>
      <c r="W47" s="769"/>
      <c r="X47" s="769"/>
      <c r="Y47" s="770"/>
      <c r="Z47" s="770"/>
      <c r="AA47" s="769"/>
      <c r="AB47" s="769"/>
      <c r="AC47" s="770"/>
      <c r="AD47" s="769"/>
      <c r="AE47" s="769"/>
      <c r="AF47" s="770"/>
      <c r="AG47" s="769"/>
      <c r="AH47" s="769"/>
      <c r="AI47" s="770"/>
      <c r="AJ47" s="778"/>
      <c r="AK47" s="770"/>
      <c r="AL47" s="964"/>
      <c r="AM47" s="254" t="s">
        <v>63</v>
      </c>
      <c r="AN47" s="216" t="s">
        <v>75</v>
      </c>
      <c r="AO47" s="216" t="s">
        <v>76</v>
      </c>
      <c r="AP47" s="217" t="s">
        <v>19</v>
      </c>
      <c r="AQ47" s="218" t="s">
        <v>320</v>
      </c>
      <c r="AR47" s="219">
        <v>2020</v>
      </c>
      <c r="AS47" s="220">
        <v>0.32</v>
      </c>
      <c r="AT47" s="221" t="s">
        <v>321</v>
      </c>
      <c r="AU47" s="222" t="s">
        <v>322</v>
      </c>
    </row>
    <row r="48" spans="1:47" ht="190" x14ac:dyDescent="0.25">
      <c r="A48" s="828"/>
      <c r="B48" s="966"/>
      <c r="C48" s="970"/>
      <c r="D48" s="972"/>
      <c r="E48" s="796" t="s">
        <v>297</v>
      </c>
      <c r="F48" s="799"/>
      <c r="G48" s="805"/>
      <c r="H48" s="766"/>
      <c r="I48" s="766"/>
      <c r="J48" s="770"/>
      <c r="K48" s="770"/>
      <c r="L48" s="756"/>
      <c r="M48" s="756"/>
      <c r="N48" s="770"/>
      <c r="O48" s="770"/>
      <c r="P48" s="770"/>
      <c r="Q48" s="769"/>
      <c r="R48" s="769"/>
      <c r="S48" s="770"/>
      <c r="T48" s="769"/>
      <c r="U48" s="769"/>
      <c r="V48" s="770"/>
      <c r="W48" s="769"/>
      <c r="X48" s="769"/>
      <c r="Y48" s="770"/>
      <c r="Z48" s="770"/>
      <c r="AA48" s="769"/>
      <c r="AB48" s="769"/>
      <c r="AC48" s="770"/>
      <c r="AD48" s="769"/>
      <c r="AE48" s="769"/>
      <c r="AF48" s="770"/>
      <c r="AG48" s="769"/>
      <c r="AH48" s="769"/>
      <c r="AI48" s="770"/>
      <c r="AJ48" s="778"/>
      <c r="AK48" s="770"/>
      <c r="AL48" s="964"/>
      <c r="AM48" s="254" t="s">
        <v>67</v>
      </c>
      <c r="AN48" s="216" t="s">
        <v>68</v>
      </c>
      <c r="AO48" s="216" t="s">
        <v>69</v>
      </c>
      <c r="AP48" s="217" t="s">
        <v>19</v>
      </c>
      <c r="AQ48" s="219" t="s">
        <v>323</v>
      </c>
      <c r="AR48" s="193">
        <v>2020</v>
      </c>
      <c r="AS48" s="204">
        <v>0.2</v>
      </c>
      <c r="AT48" s="221" t="s">
        <v>314</v>
      </c>
      <c r="AU48" s="222" t="s">
        <v>322</v>
      </c>
    </row>
    <row r="49" spans="1:47" ht="133" x14ac:dyDescent="0.25">
      <c r="A49" s="828"/>
      <c r="B49" s="966"/>
      <c r="C49" s="970"/>
      <c r="D49" s="972"/>
      <c r="E49" s="950"/>
      <c r="F49" s="799"/>
      <c r="G49" s="805"/>
      <c r="H49" s="766"/>
      <c r="I49" s="766"/>
      <c r="J49" s="770"/>
      <c r="K49" s="770"/>
      <c r="L49" s="756"/>
      <c r="M49" s="756"/>
      <c r="N49" s="770"/>
      <c r="O49" s="770"/>
      <c r="P49" s="770"/>
      <c r="Q49" s="769"/>
      <c r="R49" s="769"/>
      <c r="S49" s="770"/>
      <c r="T49" s="769"/>
      <c r="U49" s="769"/>
      <c r="V49" s="770"/>
      <c r="W49" s="769"/>
      <c r="X49" s="769"/>
      <c r="Y49" s="770"/>
      <c r="Z49" s="770"/>
      <c r="AA49" s="769"/>
      <c r="AB49" s="769"/>
      <c r="AC49" s="770"/>
      <c r="AD49" s="769"/>
      <c r="AE49" s="769"/>
      <c r="AF49" s="770"/>
      <c r="AG49" s="769"/>
      <c r="AH49" s="769"/>
      <c r="AI49" s="770"/>
      <c r="AJ49" s="778"/>
      <c r="AK49" s="770"/>
      <c r="AL49" s="964"/>
      <c r="AM49" s="962" t="s">
        <v>70</v>
      </c>
      <c r="AN49" s="935" t="s">
        <v>71</v>
      </c>
      <c r="AO49" s="935" t="s">
        <v>72</v>
      </c>
      <c r="AP49" s="935" t="s">
        <v>19</v>
      </c>
      <c r="AQ49" s="940" t="s">
        <v>324</v>
      </c>
      <c r="AR49" s="918">
        <v>2020</v>
      </c>
      <c r="AS49" s="204">
        <v>0.3</v>
      </c>
      <c r="AT49" s="221" t="s">
        <v>314</v>
      </c>
      <c r="AU49" s="222" t="s">
        <v>325</v>
      </c>
    </row>
    <row r="50" spans="1:47" ht="133" x14ac:dyDescent="0.25">
      <c r="A50" s="828"/>
      <c r="B50" s="966"/>
      <c r="C50" s="970"/>
      <c r="D50" s="972"/>
      <c r="E50" s="950"/>
      <c r="F50" s="799"/>
      <c r="G50" s="805"/>
      <c r="H50" s="766"/>
      <c r="I50" s="766"/>
      <c r="J50" s="770"/>
      <c r="K50" s="770"/>
      <c r="L50" s="756"/>
      <c r="M50" s="756"/>
      <c r="N50" s="770"/>
      <c r="O50" s="770"/>
      <c r="P50" s="770"/>
      <c r="Q50" s="769"/>
      <c r="R50" s="769"/>
      <c r="S50" s="770"/>
      <c r="T50" s="769"/>
      <c r="U50" s="769"/>
      <c r="V50" s="770"/>
      <c r="W50" s="769"/>
      <c r="X50" s="769"/>
      <c r="Y50" s="770"/>
      <c r="Z50" s="770"/>
      <c r="AA50" s="769"/>
      <c r="AB50" s="769"/>
      <c r="AC50" s="770"/>
      <c r="AD50" s="769"/>
      <c r="AE50" s="769"/>
      <c r="AF50" s="770"/>
      <c r="AG50" s="769"/>
      <c r="AH50" s="769"/>
      <c r="AI50" s="770"/>
      <c r="AJ50" s="778"/>
      <c r="AK50" s="770"/>
      <c r="AL50" s="964"/>
      <c r="AM50" s="921"/>
      <c r="AN50" s="936"/>
      <c r="AO50" s="936"/>
      <c r="AP50" s="936"/>
      <c r="AQ50" s="941"/>
      <c r="AR50" s="919"/>
      <c r="AS50" s="204">
        <v>0.75</v>
      </c>
      <c r="AT50" s="221" t="s">
        <v>314</v>
      </c>
      <c r="AU50" s="222" t="s">
        <v>325</v>
      </c>
    </row>
    <row r="51" spans="1:47" ht="190" x14ac:dyDescent="0.25">
      <c r="A51" s="828"/>
      <c r="B51" s="966"/>
      <c r="C51" s="970"/>
      <c r="D51" s="795"/>
      <c r="E51" s="797"/>
      <c r="F51" s="800"/>
      <c r="G51" s="806"/>
      <c r="H51" s="767"/>
      <c r="I51" s="767"/>
      <c r="J51" s="771"/>
      <c r="K51" s="771"/>
      <c r="L51" s="178"/>
      <c r="M51" s="178"/>
      <c r="N51" s="771"/>
      <c r="O51" s="771"/>
      <c r="P51" s="178"/>
      <c r="Q51" s="758"/>
      <c r="R51" s="758"/>
      <c r="S51" s="771"/>
      <c r="T51" s="758"/>
      <c r="U51" s="758"/>
      <c r="V51" s="771"/>
      <c r="W51" s="758"/>
      <c r="X51" s="758"/>
      <c r="Y51" s="771"/>
      <c r="Z51" s="178"/>
      <c r="AA51" s="758"/>
      <c r="AB51" s="758"/>
      <c r="AC51" s="771"/>
      <c r="AD51" s="758"/>
      <c r="AE51" s="758"/>
      <c r="AF51" s="771"/>
      <c r="AG51" s="758"/>
      <c r="AH51" s="758"/>
      <c r="AI51" s="771"/>
      <c r="AJ51" s="778"/>
      <c r="AK51" s="771"/>
      <c r="AL51" s="965"/>
      <c r="AM51" s="254" t="s">
        <v>326</v>
      </c>
      <c r="AN51" s="217" t="s">
        <v>75</v>
      </c>
      <c r="AO51" s="217" t="s">
        <v>76</v>
      </c>
      <c r="AP51" s="217" t="s">
        <v>14</v>
      </c>
      <c r="AQ51" s="224" t="s">
        <v>327</v>
      </c>
      <c r="AR51" s="219">
        <v>2020</v>
      </c>
      <c r="AS51" s="204">
        <v>0.75</v>
      </c>
      <c r="AT51" s="193" t="s">
        <v>314</v>
      </c>
      <c r="AU51" s="225" t="s">
        <v>325</v>
      </c>
    </row>
    <row r="52" spans="1:47" x14ac:dyDescent="0.25">
      <c r="A52" s="828"/>
      <c r="B52" s="966"/>
      <c r="C52" s="970"/>
      <c r="D52" s="794" t="s">
        <v>220</v>
      </c>
      <c r="E52" s="796" t="s">
        <v>297</v>
      </c>
      <c r="F52" s="798" t="s">
        <v>328</v>
      </c>
      <c r="G52" s="804" t="s">
        <v>329</v>
      </c>
      <c r="H52" s="759" t="s">
        <v>311</v>
      </c>
      <c r="I52" s="759" t="s">
        <v>32</v>
      </c>
      <c r="J52" s="759">
        <v>1</v>
      </c>
      <c r="K52" s="759">
        <v>2021</v>
      </c>
      <c r="L52" s="756">
        <v>1</v>
      </c>
      <c r="M52" s="759">
        <v>3</v>
      </c>
      <c r="N52" s="759">
        <v>1</v>
      </c>
      <c r="O52" s="759">
        <v>1</v>
      </c>
      <c r="P52" s="759">
        <v>1</v>
      </c>
      <c r="Q52" s="757"/>
      <c r="R52" s="757"/>
      <c r="S52" s="759">
        <v>0</v>
      </c>
      <c r="T52" s="757"/>
      <c r="U52" s="757"/>
      <c r="V52" s="759">
        <v>0</v>
      </c>
      <c r="W52" s="757"/>
      <c r="X52" s="757"/>
      <c r="Y52" s="759">
        <v>0</v>
      </c>
      <c r="Z52" s="759">
        <v>1</v>
      </c>
      <c r="AA52" s="757"/>
      <c r="AB52" s="757"/>
      <c r="AC52" s="759">
        <v>0</v>
      </c>
      <c r="AD52" s="757"/>
      <c r="AE52" s="757"/>
      <c r="AF52" s="759">
        <v>0</v>
      </c>
      <c r="AG52" s="757"/>
      <c r="AH52" s="757"/>
      <c r="AI52" s="759">
        <v>0</v>
      </c>
      <c r="AJ52" s="778">
        <v>0.09</v>
      </c>
      <c r="AK52" s="784">
        <v>1</v>
      </c>
      <c r="AL52" s="963">
        <f>AK52*AJ52</f>
        <v>0.09</v>
      </c>
      <c r="AM52" s="933" t="s">
        <v>330</v>
      </c>
      <c r="AN52" s="934" t="s">
        <v>79</v>
      </c>
      <c r="AO52" s="934" t="s">
        <v>80</v>
      </c>
      <c r="AP52" s="934" t="s">
        <v>19</v>
      </c>
      <c r="AQ52" s="937" t="s">
        <v>331</v>
      </c>
      <c r="AR52" s="931">
        <v>2020</v>
      </c>
      <c r="AS52" s="764">
        <v>0.7</v>
      </c>
      <c r="AT52" s="930" t="s">
        <v>314</v>
      </c>
      <c r="AU52" s="901" t="s">
        <v>315</v>
      </c>
    </row>
    <row r="53" spans="1:47" x14ac:dyDescent="0.25">
      <c r="A53" s="828"/>
      <c r="B53" s="966"/>
      <c r="C53" s="970"/>
      <c r="D53" s="972"/>
      <c r="E53" s="950"/>
      <c r="F53" s="799"/>
      <c r="G53" s="805"/>
      <c r="H53" s="770"/>
      <c r="I53" s="770"/>
      <c r="J53" s="770"/>
      <c r="K53" s="770"/>
      <c r="L53" s="756"/>
      <c r="M53" s="770"/>
      <c r="N53" s="770"/>
      <c r="O53" s="770"/>
      <c r="P53" s="770"/>
      <c r="Q53" s="769"/>
      <c r="R53" s="769"/>
      <c r="S53" s="770"/>
      <c r="T53" s="769"/>
      <c r="U53" s="769"/>
      <c r="V53" s="770"/>
      <c r="W53" s="769"/>
      <c r="X53" s="769"/>
      <c r="Y53" s="770"/>
      <c r="Z53" s="770"/>
      <c r="AA53" s="769"/>
      <c r="AB53" s="769"/>
      <c r="AC53" s="770"/>
      <c r="AD53" s="769"/>
      <c r="AE53" s="769"/>
      <c r="AF53" s="770"/>
      <c r="AG53" s="769"/>
      <c r="AH53" s="769"/>
      <c r="AI53" s="770"/>
      <c r="AJ53" s="779"/>
      <c r="AK53" s="785"/>
      <c r="AL53" s="964"/>
      <c r="AM53" s="933"/>
      <c r="AN53" s="934"/>
      <c r="AO53" s="934"/>
      <c r="AP53" s="934"/>
      <c r="AQ53" s="937"/>
      <c r="AR53" s="931"/>
      <c r="AS53" s="917"/>
      <c r="AT53" s="926"/>
      <c r="AU53" s="927"/>
    </row>
    <row r="54" spans="1:47" ht="133" x14ac:dyDescent="0.25">
      <c r="A54" s="828"/>
      <c r="B54" s="966"/>
      <c r="C54" s="970"/>
      <c r="D54" s="972"/>
      <c r="E54" s="950"/>
      <c r="F54" s="799"/>
      <c r="G54" s="805"/>
      <c r="H54" s="770"/>
      <c r="I54" s="770"/>
      <c r="J54" s="770"/>
      <c r="K54" s="770"/>
      <c r="L54" s="756"/>
      <c r="M54" s="770"/>
      <c r="N54" s="770"/>
      <c r="O54" s="770"/>
      <c r="P54" s="770"/>
      <c r="Q54" s="769"/>
      <c r="R54" s="769"/>
      <c r="S54" s="770"/>
      <c r="T54" s="769"/>
      <c r="U54" s="769"/>
      <c r="V54" s="770"/>
      <c r="W54" s="769"/>
      <c r="X54" s="769"/>
      <c r="Y54" s="770"/>
      <c r="Z54" s="770"/>
      <c r="AA54" s="769"/>
      <c r="AB54" s="769"/>
      <c r="AC54" s="770"/>
      <c r="AD54" s="769"/>
      <c r="AE54" s="769"/>
      <c r="AF54" s="770"/>
      <c r="AG54" s="769"/>
      <c r="AH54" s="769"/>
      <c r="AI54" s="770"/>
      <c r="AJ54" s="779"/>
      <c r="AK54" s="785"/>
      <c r="AL54" s="964"/>
      <c r="AM54" s="254" t="s">
        <v>82</v>
      </c>
      <c r="AN54" s="223" t="s">
        <v>83</v>
      </c>
      <c r="AO54" s="223" t="s">
        <v>84</v>
      </c>
      <c r="AP54" s="223" t="s">
        <v>19</v>
      </c>
      <c r="AQ54" s="224" t="s">
        <v>332</v>
      </c>
      <c r="AR54" s="217">
        <v>2020</v>
      </c>
      <c r="AS54" s="204">
        <v>1</v>
      </c>
      <c r="AT54" s="221" t="s">
        <v>314</v>
      </c>
      <c r="AU54" s="226"/>
    </row>
    <row r="55" spans="1:47" ht="133" x14ac:dyDescent="0.25">
      <c r="A55" s="828"/>
      <c r="B55" s="966"/>
      <c r="C55" s="970"/>
      <c r="D55" s="972"/>
      <c r="E55" s="950"/>
      <c r="F55" s="799"/>
      <c r="G55" s="805"/>
      <c r="H55" s="770"/>
      <c r="I55" s="770"/>
      <c r="J55" s="770"/>
      <c r="K55" s="770"/>
      <c r="L55" s="756"/>
      <c r="M55" s="770"/>
      <c r="N55" s="770"/>
      <c r="O55" s="770"/>
      <c r="P55" s="770"/>
      <c r="Q55" s="769"/>
      <c r="R55" s="769"/>
      <c r="S55" s="770"/>
      <c r="T55" s="769"/>
      <c r="U55" s="769"/>
      <c r="V55" s="770"/>
      <c r="W55" s="769"/>
      <c r="X55" s="769"/>
      <c r="Y55" s="770"/>
      <c r="Z55" s="770"/>
      <c r="AA55" s="769"/>
      <c r="AB55" s="769"/>
      <c r="AC55" s="770"/>
      <c r="AD55" s="769"/>
      <c r="AE55" s="769"/>
      <c r="AF55" s="770"/>
      <c r="AG55" s="769"/>
      <c r="AH55" s="769"/>
      <c r="AI55" s="770"/>
      <c r="AJ55" s="779"/>
      <c r="AK55" s="785"/>
      <c r="AL55" s="964"/>
      <c r="AM55" s="255" t="s">
        <v>86</v>
      </c>
      <c r="AN55" s="227" t="s">
        <v>87</v>
      </c>
      <c r="AO55" s="227" t="s">
        <v>88</v>
      </c>
      <c r="AP55" s="227" t="s">
        <v>19</v>
      </c>
      <c r="AQ55" s="224" t="s">
        <v>333</v>
      </c>
      <c r="AR55" s="217">
        <v>2020</v>
      </c>
      <c r="AS55" s="228">
        <v>0.7</v>
      </c>
      <c r="AT55" s="221" t="s">
        <v>314</v>
      </c>
      <c r="AU55" s="226"/>
    </row>
    <row r="56" spans="1:47" ht="63" customHeight="1" x14ac:dyDescent="0.25">
      <c r="A56" s="828"/>
      <c r="B56" s="966"/>
      <c r="C56" s="970"/>
      <c r="D56" s="972"/>
      <c r="E56" s="950"/>
      <c r="F56" s="799"/>
      <c r="G56" s="805"/>
      <c r="H56" s="770"/>
      <c r="I56" s="770"/>
      <c r="J56" s="770"/>
      <c r="K56" s="770"/>
      <c r="L56" s="756"/>
      <c r="M56" s="770"/>
      <c r="N56" s="770"/>
      <c r="O56" s="770"/>
      <c r="P56" s="770"/>
      <c r="Q56" s="769"/>
      <c r="R56" s="769"/>
      <c r="S56" s="770"/>
      <c r="T56" s="769"/>
      <c r="U56" s="769"/>
      <c r="V56" s="770"/>
      <c r="W56" s="769"/>
      <c r="X56" s="769"/>
      <c r="Y56" s="770"/>
      <c r="Z56" s="770"/>
      <c r="AA56" s="769"/>
      <c r="AB56" s="769"/>
      <c r="AC56" s="770"/>
      <c r="AD56" s="769"/>
      <c r="AE56" s="769"/>
      <c r="AF56" s="770"/>
      <c r="AG56" s="769"/>
      <c r="AH56" s="769"/>
      <c r="AI56" s="770"/>
      <c r="AJ56" s="779"/>
      <c r="AK56" s="785"/>
      <c r="AL56" s="964"/>
      <c r="AM56" s="920" t="s">
        <v>334</v>
      </c>
      <c r="AN56" s="922" t="s">
        <v>87</v>
      </c>
      <c r="AO56" s="922" t="s">
        <v>335</v>
      </c>
      <c r="AP56" s="922" t="s">
        <v>19</v>
      </c>
      <c r="AQ56" s="924" t="s">
        <v>333</v>
      </c>
      <c r="AR56" s="925">
        <v>2020</v>
      </c>
      <c r="AS56" s="929">
        <v>0.23</v>
      </c>
      <c r="AT56" s="926" t="s">
        <v>314</v>
      </c>
      <c r="AU56" s="928" t="s">
        <v>315</v>
      </c>
    </row>
    <row r="57" spans="1:47" ht="63" customHeight="1" x14ac:dyDescent="0.25">
      <c r="A57" s="828"/>
      <c r="B57" s="966"/>
      <c r="C57" s="970"/>
      <c r="D57" s="972"/>
      <c r="E57" s="950"/>
      <c r="F57" s="799"/>
      <c r="G57" s="805"/>
      <c r="H57" s="770"/>
      <c r="I57" s="770"/>
      <c r="J57" s="770"/>
      <c r="K57" s="770"/>
      <c r="L57" s="756"/>
      <c r="M57" s="770"/>
      <c r="N57" s="770"/>
      <c r="O57" s="770"/>
      <c r="P57" s="770"/>
      <c r="Q57" s="769"/>
      <c r="R57" s="769"/>
      <c r="S57" s="770"/>
      <c r="T57" s="769"/>
      <c r="U57" s="769"/>
      <c r="V57" s="770"/>
      <c r="W57" s="769"/>
      <c r="X57" s="769"/>
      <c r="Y57" s="770"/>
      <c r="Z57" s="770"/>
      <c r="AA57" s="769"/>
      <c r="AB57" s="769"/>
      <c r="AC57" s="770"/>
      <c r="AD57" s="769"/>
      <c r="AE57" s="769"/>
      <c r="AF57" s="770"/>
      <c r="AG57" s="769"/>
      <c r="AH57" s="769"/>
      <c r="AI57" s="770"/>
      <c r="AJ57" s="779"/>
      <c r="AK57" s="785"/>
      <c r="AL57" s="964"/>
      <c r="AM57" s="921"/>
      <c r="AN57" s="923"/>
      <c r="AO57" s="923"/>
      <c r="AP57" s="922"/>
      <c r="AQ57" s="924"/>
      <c r="AR57" s="925"/>
      <c r="AS57" s="929"/>
      <c r="AT57" s="926"/>
      <c r="AU57" s="928"/>
    </row>
    <row r="58" spans="1:47" ht="133" x14ac:dyDescent="0.25">
      <c r="A58" s="828"/>
      <c r="B58" s="966"/>
      <c r="C58" s="970"/>
      <c r="D58" s="972"/>
      <c r="E58" s="950"/>
      <c r="F58" s="799"/>
      <c r="G58" s="805"/>
      <c r="H58" s="770"/>
      <c r="I58" s="770"/>
      <c r="J58" s="770"/>
      <c r="K58" s="770"/>
      <c r="L58" s="756"/>
      <c r="M58" s="771"/>
      <c r="N58" s="770"/>
      <c r="O58" s="770"/>
      <c r="P58" s="770"/>
      <c r="Q58" s="769"/>
      <c r="R58" s="769"/>
      <c r="S58" s="770"/>
      <c r="T58" s="769"/>
      <c r="U58" s="769"/>
      <c r="V58" s="770"/>
      <c r="W58" s="769"/>
      <c r="X58" s="769"/>
      <c r="Y58" s="770"/>
      <c r="Z58" s="770"/>
      <c r="AA58" s="769"/>
      <c r="AB58" s="769"/>
      <c r="AC58" s="770"/>
      <c r="AD58" s="769"/>
      <c r="AE58" s="769"/>
      <c r="AF58" s="770"/>
      <c r="AG58" s="769"/>
      <c r="AH58" s="769"/>
      <c r="AI58" s="770"/>
      <c r="AJ58" s="779"/>
      <c r="AK58" s="785"/>
      <c r="AL58" s="964"/>
      <c r="AM58" s="256" t="s">
        <v>336</v>
      </c>
      <c r="AN58" s="229" t="s">
        <v>95</v>
      </c>
      <c r="AO58" s="229" t="s">
        <v>96</v>
      </c>
      <c r="AP58" s="230" t="s">
        <v>19</v>
      </c>
      <c r="AQ58" s="224" t="s">
        <v>337</v>
      </c>
      <c r="AR58" s="217">
        <v>2020</v>
      </c>
      <c r="AS58" s="228">
        <v>0.7</v>
      </c>
      <c r="AT58" s="221" t="s">
        <v>314</v>
      </c>
      <c r="AU58" s="222" t="s">
        <v>315</v>
      </c>
    </row>
    <row r="59" spans="1:47" ht="133" x14ac:dyDescent="0.25">
      <c r="A59" s="828"/>
      <c r="B59" s="966"/>
      <c r="C59" s="970"/>
      <c r="D59" s="795"/>
      <c r="E59" s="797"/>
      <c r="F59" s="800"/>
      <c r="G59" s="806"/>
      <c r="H59" s="771"/>
      <c r="I59" s="771"/>
      <c r="J59" s="771"/>
      <c r="K59" s="771"/>
      <c r="L59" s="189"/>
      <c r="M59" s="178"/>
      <c r="N59" s="771"/>
      <c r="O59" s="771"/>
      <c r="P59" s="771"/>
      <c r="Q59" s="758"/>
      <c r="R59" s="758"/>
      <c r="S59" s="771"/>
      <c r="T59" s="758"/>
      <c r="U59" s="758"/>
      <c r="V59" s="771"/>
      <c r="W59" s="758"/>
      <c r="X59" s="758"/>
      <c r="Y59" s="771"/>
      <c r="Z59" s="771"/>
      <c r="AA59" s="758"/>
      <c r="AB59" s="758"/>
      <c r="AC59" s="771"/>
      <c r="AD59" s="758"/>
      <c r="AE59" s="758"/>
      <c r="AF59" s="771"/>
      <c r="AG59" s="758"/>
      <c r="AH59" s="758"/>
      <c r="AI59" s="771"/>
      <c r="AJ59" s="780"/>
      <c r="AK59" s="786"/>
      <c r="AL59" s="965"/>
      <c r="AM59" s="257" t="s">
        <v>98</v>
      </c>
      <c r="AN59" s="231" t="s">
        <v>99</v>
      </c>
      <c r="AO59" s="231" t="s">
        <v>100</v>
      </c>
      <c r="AP59" s="231" t="s">
        <v>19</v>
      </c>
      <c r="AQ59" s="224" t="s">
        <v>338</v>
      </c>
      <c r="AR59" s="217">
        <v>2020</v>
      </c>
      <c r="AS59" s="232">
        <v>1</v>
      </c>
      <c r="AT59" s="221" t="s">
        <v>314</v>
      </c>
      <c r="AU59" s="222" t="s">
        <v>315</v>
      </c>
    </row>
    <row r="60" spans="1:47" ht="152" x14ac:dyDescent="0.25">
      <c r="A60" s="828"/>
      <c r="B60" s="966"/>
      <c r="C60" s="970"/>
      <c r="D60" s="807" t="s">
        <v>220</v>
      </c>
      <c r="E60" s="796" t="s">
        <v>339</v>
      </c>
      <c r="F60" s="968" t="s">
        <v>340</v>
      </c>
      <c r="G60" s="793" t="s">
        <v>341</v>
      </c>
      <c r="H60" s="793" t="s">
        <v>311</v>
      </c>
      <c r="I60" s="756">
        <v>1</v>
      </c>
      <c r="J60" s="756">
        <v>0</v>
      </c>
      <c r="K60" s="756">
        <v>2021</v>
      </c>
      <c r="L60" s="756">
        <v>0</v>
      </c>
      <c r="M60" s="759">
        <v>0</v>
      </c>
      <c r="N60" s="756">
        <v>0</v>
      </c>
      <c r="O60" s="756">
        <v>0</v>
      </c>
      <c r="P60" s="756">
        <v>0</v>
      </c>
      <c r="Q60" s="757"/>
      <c r="R60" s="757"/>
      <c r="S60" s="759">
        <v>0</v>
      </c>
      <c r="T60" s="757"/>
      <c r="U60" s="757"/>
      <c r="V60" s="759">
        <v>0</v>
      </c>
      <c r="W60" s="757"/>
      <c r="X60" s="757"/>
      <c r="Y60" s="759">
        <v>0</v>
      </c>
      <c r="Z60" s="756"/>
      <c r="AA60" s="757"/>
      <c r="AB60" s="757"/>
      <c r="AC60" s="759">
        <v>0</v>
      </c>
      <c r="AD60" s="757"/>
      <c r="AE60" s="757"/>
      <c r="AF60" s="759">
        <v>0</v>
      </c>
      <c r="AG60" s="757"/>
      <c r="AH60" s="757"/>
      <c r="AI60" s="759">
        <v>0</v>
      </c>
      <c r="AJ60" s="778">
        <v>0.09</v>
      </c>
      <c r="AK60" s="784">
        <v>1</v>
      </c>
      <c r="AL60" s="963">
        <f>AJ60*AK60</f>
        <v>0.09</v>
      </c>
      <c r="AM60" s="253" t="s">
        <v>342</v>
      </c>
      <c r="AN60" s="185" t="s">
        <v>343</v>
      </c>
      <c r="AO60" s="185" t="s">
        <v>344</v>
      </c>
      <c r="AP60" s="234" t="s">
        <v>19</v>
      </c>
      <c r="AQ60" s="235" t="s">
        <v>345</v>
      </c>
      <c r="AR60" s="200">
        <v>2020</v>
      </c>
      <c r="AS60" s="204">
        <v>0.69</v>
      </c>
      <c r="AT60" s="221" t="s">
        <v>314</v>
      </c>
      <c r="AU60" s="222" t="s">
        <v>315</v>
      </c>
    </row>
    <row r="61" spans="1:47" ht="133" x14ac:dyDescent="0.25">
      <c r="A61" s="828"/>
      <c r="B61" s="966"/>
      <c r="C61" s="970"/>
      <c r="D61" s="807"/>
      <c r="E61" s="950"/>
      <c r="F61" s="968"/>
      <c r="G61" s="793"/>
      <c r="H61" s="793"/>
      <c r="I61" s="756"/>
      <c r="J61" s="756"/>
      <c r="K61" s="756"/>
      <c r="L61" s="756"/>
      <c r="M61" s="770"/>
      <c r="N61" s="756"/>
      <c r="O61" s="756"/>
      <c r="P61" s="756"/>
      <c r="Q61" s="769"/>
      <c r="R61" s="769"/>
      <c r="S61" s="770"/>
      <c r="T61" s="769"/>
      <c r="U61" s="769"/>
      <c r="V61" s="770"/>
      <c r="W61" s="769"/>
      <c r="X61" s="769"/>
      <c r="Y61" s="770"/>
      <c r="Z61" s="756"/>
      <c r="AA61" s="769"/>
      <c r="AB61" s="769"/>
      <c r="AC61" s="770"/>
      <c r="AD61" s="769"/>
      <c r="AE61" s="769"/>
      <c r="AF61" s="770"/>
      <c r="AG61" s="769"/>
      <c r="AH61" s="769"/>
      <c r="AI61" s="770"/>
      <c r="AJ61" s="778"/>
      <c r="AK61" s="785"/>
      <c r="AL61" s="964"/>
      <c r="AM61" s="517" t="s">
        <v>346</v>
      </c>
      <c r="AN61" s="185" t="s">
        <v>107</v>
      </c>
      <c r="AO61" s="185" t="s">
        <v>108</v>
      </c>
      <c r="AP61" s="234" t="s">
        <v>19</v>
      </c>
      <c r="AQ61" s="235" t="s">
        <v>347</v>
      </c>
      <c r="AR61" s="193">
        <v>2020</v>
      </c>
      <c r="AS61" s="204">
        <v>0.8</v>
      </c>
      <c r="AT61" s="221" t="s">
        <v>314</v>
      </c>
      <c r="AU61" s="222" t="s">
        <v>315</v>
      </c>
    </row>
    <row r="62" spans="1:47" ht="133" x14ac:dyDescent="0.25">
      <c r="A62" s="828"/>
      <c r="B62" s="966"/>
      <c r="C62" s="970"/>
      <c r="D62" s="807"/>
      <c r="E62" s="950"/>
      <c r="F62" s="968"/>
      <c r="G62" s="793"/>
      <c r="H62" s="793"/>
      <c r="I62" s="756"/>
      <c r="J62" s="756"/>
      <c r="K62" s="756"/>
      <c r="L62" s="756"/>
      <c r="M62" s="770"/>
      <c r="N62" s="756"/>
      <c r="O62" s="756"/>
      <c r="P62" s="756"/>
      <c r="Q62" s="769"/>
      <c r="R62" s="769"/>
      <c r="S62" s="770"/>
      <c r="T62" s="769"/>
      <c r="U62" s="769"/>
      <c r="V62" s="770"/>
      <c r="W62" s="769"/>
      <c r="X62" s="769"/>
      <c r="Y62" s="770"/>
      <c r="Z62" s="756"/>
      <c r="AA62" s="769"/>
      <c r="AB62" s="769"/>
      <c r="AC62" s="770"/>
      <c r="AD62" s="769"/>
      <c r="AE62" s="769"/>
      <c r="AF62" s="770"/>
      <c r="AG62" s="769"/>
      <c r="AH62" s="769"/>
      <c r="AI62" s="770"/>
      <c r="AJ62" s="778"/>
      <c r="AK62" s="785"/>
      <c r="AL62" s="964"/>
      <c r="AM62" s="942" t="s">
        <v>348</v>
      </c>
      <c r="AN62" s="918" t="s">
        <v>111</v>
      </c>
      <c r="AO62" s="918" t="s">
        <v>112</v>
      </c>
      <c r="AP62" s="918" t="s">
        <v>19</v>
      </c>
      <c r="AQ62" s="940" t="s">
        <v>349</v>
      </c>
      <c r="AR62" s="918">
        <v>2020</v>
      </c>
      <c r="AS62" s="944">
        <v>1</v>
      </c>
      <c r="AT62" s="221" t="s">
        <v>314</v>
      </c>
      <c r="AU62" s="927" t="s">
        <v>315</v>
      </c>
    </row>
    <row r="63" spans="1:47" ht="133" x14ac:dyDescent="0.25">
      <c r="A63" s="828"/>
      <c r="B63" s="966"/>
      <c r="C63" s="970"/>
      <c r="D63" s="807"/>
      <c r="E63" s="950"/>
      <c r="F63" s="968"/>
      <c r="G63" s="793"/>
      <c r="H63" s="793"/>
      <c r="I63" s="756"/>
      <c r="J63" s="756"/>
      <c r="K63" s="756"/>
      <c r="L63" s="756"/>
      <c r="M63" s="770"/>
      <c r="N63" s="756"/>
      <c r="O63" s="756"/>
      <c r="P63" s="756"/>
      <c r="Q63" s="769"/>
      <c r="R63" s="769"/>
      <c r="S63" s="770"/>
      <c r="T63" s="769"/>
      <c r="U63" s="769"/>
      <c r="V63" s="770"/>
      <c r="W63" s="769"/>
      <c r="X63" s="769"/>
      <c r="Y63" s="770"/>
      <c r="Z63" s="756"/>
      <c r="AA63" s="769"/>
      <c r="AB63" s="769"/>
      <c r="AC63" s="770"/>
      <c r="AD63" s="769"/>
      <c r="AE63" s="769"/>
      <c r="AF63" s="770"/>
      <c r="AG63" s="769"/>
      <c r="AH63" s="769"/>
      <c r="AI63" s="770"/>
      <c r="AJ63" s="778"/>
      <c r="AK63" s="785"/>
      <c r="AL63" s="964"/>
      <c r="AM63" s="943"/>
      <c r="AN63" s="919"/>
      <c r="AO63" s="919"/>
      <c r="AP63" s="919"/>
      <c r="AQ63" s="941"/>
      <c r="AR63" s="919"/>
      <c r="AS63" s="945"/>
      <c r="AT63" s="221" t="s">
        <v>314</v>
      </c>
      <c r="AU63" s="927"/>
    </row>
    <row r="64" spans="1:47" ht="133" x14ac:dyDescent="0.25">
      <c r="A64" s="828"/>
      <c r="B64" s="966"/>
      <c r="C64" s="970"/>
      <c r="D64" s="807"/>
      <c r="E64" s="950"/>
      <c r="F64" s="968"/>
      <c r="G64" s="793"/>
      <c r="H64" s="793"/>
      <c r="I64" s="756"/>
      <c r="J64" s="756"/>
      <c r="K64" s="756"/>
      <c r="L64" s="756"/>
      <c r="M64" s="770"/>
      <c r="N64" s="756"/>
      <c r="O64" s="756"/>
      <c r="P64" s="756"/>
      <c r="Q64" s="769"/>
      <c r="R64" s="769"/>
      <c r="S64" s="770"/>
      <c r="T64" s="769"/>
      <c r="U64" s="769"/>
      <c r="V64" s="770"/>
      <c r="W64" s="769"/>
      <c r="X64" s="769"/>
      <c r="Y64" s="770"/>
      <c r="Z64" s="756"/>
      <c r="AA64" s="769"/>
      <c r="AB64" s="769"/>
      <c r="AC64" s="770"/>
      <c r="AD64" s="769"/>
      <c r="AE64" s="769"/>
      <c r="AF64" s="770"/>
      <c r="AG64" s="769"/>
      <c r="AH64" s="769"/>
      <c r="AI64" s="770"/>
      <c r="AJ64" s="778"/>
      <c r="AK64" s="785"/>
      <c r="AL64" s="964"/>
      <c r="AM64" s="932" t="s">
        <v>350</v>
      </c>
      <c r="AN64" s="917" t="s">
        <v>351</v>
      </c>
      <c r="AO64" s="793" t="s">
        <v>352</v>
      </c>
      <c r="AP64" s="793" t="s">
        <v>32</v>
      </c>
      <c r="AQ64" s="793">
        <v>0</v>
      </c>
      <c r="AR64" s="793">
        <v>2020</v>
      </c>
      <c r="AS64" s="793">
        <v>0</v>
      </c>
      <c r="AT64" s="926" t="s">
        <v>314</v>
      </c>
      <c r="AU64" s="222" t="s">
        <v>315</v>
      </c>
    </row>
    <row r="65" spans="1:49" x14ac:dyDescent="0.25">
      <c r="A65" s="828"/>
      <c r="B65" s="966"/>
      <c r="C65" s="970"/>
      <c r="D65" s="794"/>
      <c r="E65" s="797"/>
      <c r="F65" s="798"/>
      <c r="G65" s="765"/>
      <c r="H65" s="765"/>
      <c r="I65" s="759"/>
      <c r="J65" s="759"/>
      <c r="K65" s="759"/>
      <c r="L65" s="759"/>
      <c r="M65" s="771"/>
      <c r="N65" s="759"/>
      <c r="O65" s="759"/>
      <c r="P65" s="759"/>
      <c r="Q65" s="758"/>
      <c r="R65" s="758"/>
      <c r="S65" s="771"/>
      <c r="T65" s="758"/>
      <c r="U65" s="758"/>
      <c r="V65" s="771"/>
      <c r="W65" s="758"/>
      <c r="X65" s="758"/>
      <c r="Y65" s="771"/>
      <c r="Z65" s="759"/>
      <c r="AA65" s="758"/>
      <c r="AB65" s="758"/>
      <c r="AC65" s="771"/>
      <c r="AD65" s="758"/>
      <c r="AE65" s="758"/>
      <c r="AF65" s="771"/>
      <c r="AG65" s="758"/>
      <c r="AH65" s="758"/>
      <c r="AI65" s="771"/>
      <c r="AJ65" s="778"/>
      <c r="AK65" s="786"/>
      <c r="AL65" s="965"/>
      <c r="AM65" s="932"/>
      <c r="AN65" s="917"/>
      <c r="AO65" s="793"/>
      <c r="AP65" s="793"/>
      <c r="AQ65" s="793"/>
      <c r="AR65" s="793"/>
      <c r="AS65" s="793"/>
      <c r="AT65" s="926"/>
      <c r="AU65" s="236"/>
    </row>
    <row r="66" spans="1:49" s="2" customFormat="1" ht="114" x14ac:dyDescent="0.2">
      <c r="A66" s="828"/>
      <c r="B66" s="966"/>
      <c r="C66" s="970"/>
      <c r="D66" s="794" t="s">
        <v>220</v>
      </c>
      <c r="E66" s="796" t="s">
        <v>353</v>
      </c>
      <c r="F66" s="804" t="s">
        <v>354</v>
      </c>
      <c r="G66" s="960" t="s">
        <v>355</v>
      </c>
      <c r="H66" s="759" t="s">
        <v>311</v>
      </c>
      <c r="I66" s="759" t="s">
        <v>32</v>
      </c>
      <c r="J66" s="759">
        <v>9</v>
      </c>
      <c r="K66" s="759">
        <v>2021</v>
      </c>
      <c r="L66" s="189">
        <v>9</v>
      </c>
      <c r="M66" s="189">
        <v>7</v>
      </c>
      <c r="N66" s="759">
        <v>5</v>
      </c>
      <c r="O66" s="759">
        <v>7</v>
      </c>
      <c r="P66" s="759">
        <v>1</v>
      </c>
      <c r="Q66" s="757"/>
      <c r="R66" s="757"/>
      <c r="S66" s="759">
        <v>2</v>
      </c>
      <c r="T66" s="757"/>
      <c r="U66" s="757"/>
      <c r="V66" s="759">
        <v>8</v>
      </c>
      <c r="W66" s="757"/>
      <c r="X66" s="757"/>
      <c r="Y66" s="759">
        <v>10</v>
      </c>
      <c r="Z66" s="759">
        <v>1</v>
      </c>
      <c r="AA66" s="757"/>
      <c r="AB66" s="757"/>
      <c r="AC66" s="759">
        <v>6</v>
      </c>
      <c r="AD66" s="757"/>
      <c r="AE66" s="757"/>
      <c r="AF66" s="759">
        <v>2</v>
      </c>
      <c r="AG66" s="757"/>
      <c r="AH66" s="757"/>
      <c r="AI66" s="759">
        <v>8</v>
      </c>
      <c r="AJ66" s="778">
        <v>0.09</v>
      </c>
      <c r="AK66" s="784">
        <v>1</v>
      </c>
      <c r="AL66" s="963">
        <f>AJ66*AK66</f>
        <v>0.09</v>
      </c>
      <c r="AM66" s="253" t="s">
        <v>356</v>
      </c>
      <c r="AN66" s="185" t="s">
        <v>118</v>
      </c>
      <c r="AO66" s="185" t="s">
        <v>119</v>
      </c>
      <c r="AP66" s="185" t="s">
        <v>19</v>
      </c>
      <c r="AQ66" s="193" t="s">
        <v>357</v>
      </c>
      <c r="AR66" s="193">
        <v>2020</v>
      </c>
      <c r="AS66" s="204">
        <v>0.9</v>
      </c>
      <c r="AT66" s="193" t="s">
        <v>358</v>
      </c>
      <c r="AU66" s="199" t="s">
        <v>359</v>
      </c>
    </row>
    <row r="67" spans="1:49" s="2" customFormat="1" ht="95" x14ac:dyDescent="0.2">
      <c r="A67" s="828"/>
      <c r="B67" s="966"/>
      <c r="C67" s="970"/>
      <c r="D67" s="795"/>
      <c r="E67" s="797"/>
      <c r="F67" s="806"/>
      <c r="G67" s="961"/>
      <c r="H67" s="771"/>
      <c r="I67" s="771"/>
      <c r="J67" s="771"/>
      <c r="K67" s="771"/>
      <c r="L67" s="189"/>
      <c r="M67" s="189"/>
      <c r="N67" s="771"/>
      <c r="O67" s="771"/>
      <c r="P67" s="771"/>
      <c r="Q67" s="758"/>
      <c r="R67" s="757"/>
      <c r="S67" s="759"/>
      <c r="T67" s="758"/>
      <c r="U67" s="757"/>
      <c r="V67" s="759"/>
      <c r="W67" s="758"/>
      <c r="X67" s="757"/>
      <c r="Y67" s="759"/>
      <c r="Z67" s="771"/>
      <c r="AA67" s="758"/>
      <c r="AB67" s="757"/>
      <c r="AC67" s="759"/>
      <c r="AD67" s="758"/>
      <c r="AE67" s="757"/>
      <c r="AF67" s="759"/>
      <c r="AG67" s="758"/>
      <c r="AH67" s="757"/>
      <c r="AI67" s="759"/>
      <c r="AJ67" s="778"/>
      <c r="AK67" s="786"/>
      <c r="AL67" s="965"/>
      <c r="AM67" s="253" t="s">
        <v>121</v>
      </c>
      <c r="AN67" s="185" t="s">
        <v>122</v>
      </c>
      <c r="AO67" s="185" t="s">
        <v>123</v>
      </c>
      <c r="AP67" s="185" t="s">
        <v>19</v>
      </c>
      <c r="AQ67" s="193" t="s">
        <v>360</v>
      </c>
      <c r="AR67" s="193">
        <v>2020</v>
      </c>
      <c r="AS67" s="204">
        <v>0.8</v>
      </c>
      <c r="AT67" s="193" t="s">
        <v>358</v>
      </c>
      <c r="AU67" s="199" t="s">
        <v>359</v>
      </c>
    </row>
    <row r="68" spans="1:49" ht="247" x14ac:dyDescent="0.25">
      <c r="A68" s="828"/>
      <c r="B68" s="966"/>
      <c r="C68" s="970"/>
      <c r="D68" s="233" t="s">
        <v>220</v>
      </c>
      <c r="E68" s="272" t="s">
        <v>361</v>
      </c>
      <c r="F68" s="215" t="s">
        <v>362</v>
      </c>
      <c r="G68" s="185" t="s">
        <v>363</v>
      </c>
      <c r="H68" s="269" t="s">
        <v>364</v>
      </c>
      <c r="I68" s="189" t="s">
        <v>14</v>
      </c>
      <c r="J68" s="189">
        <v>0</v>
      </c>
      <c r="K68" s="273">
        <v>2021</v>
      </c>
      <c r="L68" s="188">
        <v>0.12</v>
      </c>
      <c r="M68" s="237">
        <v>0</v>
      </c>
      <c r="N68" s="188">
        <v>0</v>
      </c>
      <c r="O68" s="188">
        <v>0</v>
      </c>
      <c r="P68" s="188">
        <v>0</v>
      </c>
      <c r="Q68" s="273">
        <v>0</v>
      </c>
      <c r="R68" s="273">
        <v>4</v>
      </c>
      <c r="S68" s="188">
        <f>Q68/R68</f>
        <v>0</v>
      </c>
      <c r="T68" s="273">
        <v>0</v>
      </c>
      <c r="U68" s="273">
        <v>4</v>
      </c>
      <c r="V68" s="188">
        <f>T68/U68</f>
        <v>0</v>
      </c>
      <c r="W68" s="273">
        <f>Q68+T68</f>
        <v>0</v>
      </c>
      <c r="X68" s="273">
        <f>R68+U68</f>
        <v>8</v>
      </c>
      <c r="Y68" s="188">
        <f>W68/X68</f>
        <v>0</v>
      </c>
      <c r="Z68" s="188">
        <v>0</v>
      </c>
      <c r="AA68" s="273">
        <v>0</v>
      </c>
      <c r="AB68" s="273">
        <v>4</v>
      </c>
      <c r="AC68" s="188">
        <f>AA68/AB68</f>
        <v>0</v>
      </c>
      <c r="AD68" s="273">
        <v>0</v>
      </c>
      <c r="AE68" s="273">
        <v>4</v>
      </c>
      <c r="AF68" s="188">
        <f>AD68/AE68</f>
        <v>0</v>
      </c>
      <c r="AG68" s="273">
        <f>AA68+AD68</f>
        <v>0</v>
      </c>
      <c r="AH68" s="273">
        <f>AB68+AE68</f>
        <v>8</v>
      </c>
      <c r="AI68" s="188">
        <f>AG68/AH68</f>
        <v>0</v>
      </c>
      <c r="AJ68" s="265">
        <v>0.09</v>
      </c>
      <c r="AK68" s="188">
        <v>1</v>
      </c>
      <c r="AL68" s="590">
        <f>AJ68*AK68</f>
        <v>0.09</v>
      </c>
      <c r="AM68" s="517" t="s">
        <v>365</v>
      </c>
      <c r="AN68" s="186" t="s">
        <v>126</v>
      </c>
      <c r="AO68" s="186" t="s">
        <v>127</v>
      </c>
      <c r="AP68" s="193" t="s">
        <v>19</v>
      </c>
      <c r="AQ68" s="193" t="s">
        <v>366</v>
      </c>
      <c r="AR68" s="193">
        <v>2020</v>
      </c>
      <c r="AS68" s="204">
        <v>0.82</v>
      </c>
      <c r="AT68" s="193" t="s">
        <v>314</v>
      </c>
      <c r="AU68" s="238" t="s">
        <v>315</v>
      </c>
    </row>
    <row r="69" spans="1:49" ht="133" x14ac:dyDescent="0.25">
      <c r="A69" s="828"/>
      <c r="B69" s="966"/>
      <c r="C69" s="970"/>
      <c r="D69" s="807" t="s">
        <v>220</v>
      </c>
      <c r="E69" s="967" t="s">
        <v>361</v>
      </c>
      <c r="F69" s="910" t="s">
        <v>367</v>
      </c>
      <c r="G69" s="793" t="s">
        <v>368</v>
      </c>
      <c r="H69" s="793" t="s">
        <v>369</v>
      </c>
      <c r="I69" s="756" t="s">
        <v>370</v>
      </c>
      <c r="J69" s="793">
        <v>0</v>
      </c>
      <c r="K69" s="756">
        <v>2021</v>
      </c>
      <c r="L69" s="756">
        <v>1</v>
      </c>
      <c r="M69" s="756">
        <v>0</v>
      </c>
      <c r="N69" s="756">
        <v>0</v>
      </c>
      <c r="O69" s="756">
        <v>0</v>
      </c>
      <c r="P69" s="756">
        <v>0</v>
      </c>
      <c r="Q69" s="755"/>
      <c r="R69" s="755"/>
      <c r="S69" s="756">
        <v>0</v>
      </c>
      <c r="T69" s="755"/>
      <c r="U69" s="755"/>
      <c r="V69" s="756">
        <v>0</v>
      </c>
      <c r="W69" s="755"/>
      <c r="X69" s="755"/>
      <c r="Y69" s="756">
        <v>0</v>
      </c>
      <c r="Z69" s="756">
        <v>0</v>
      </c>
      <c r="AA69" s="755"/>
      <c r="AB69" s="755"/>
      <c r="AC69" s="756">
        <v>0</v>
      </c>
      <c r="AD69" s="755"/>
      <c r="AE69" s="755"/>
      <c r="AF69" s="756">
        <v>0</v>
      </c>
      <c r="AG69" s="755"/>
      <c r="AH69" s="755"/>
      <c r="AI69" s="756">
        <v>0</v>
      </c>
      <c r="AJ69" s="778">
        <v>0.09</v>
      </c>
      <c r="AK69" s="784">
        <v>1</v>
      </c>
      <c r="AL69" s="963">
        <f>AJ69*AK69</f>
        <v>0.09</v>
      </c>
      <c r="AM69" s="951" t="s">
        <v>371</v>
      </c>
      <c r="AN69" s="793" t="s">
        <v>130</v>
      </c>
      <c r="AO69" s="793" t="s">
        <v>131</v>
      </c>
      <c r="AP69" s="756" t="s">
        <v>19</v>
      </c>
      <c r="AQ69" s="793" t="s">
        <v>372</v>
      </c>
      <c r="AR69" s="793">
        <v>2020</v>
      </c>
      <c r="AS69" s="917">
        <v>0.09</v>
      </c>
      <c r="AT69" s="221" t="s">
        <v>314</v>
      </c>
      <c r="AU69" s="222" t="s">
        <v>315</v>
      </c>
      <c r="AW69" s="817"/>
    </row>
    <row r="70" spans="1:49" ht="58" x14ac:dyDescent="0.25">
      <c r="A70" s="828"/>
      <c r="B70" s="966"/>
      <c r="C70" s="970"/>
      <c r="D70" s="807"/>
      <c r="E70" s="967"/>
      <c r="F70" s="910"/>
      <c r="G70" s="793"/>
      <c r="H70" s="793"/>
      <c r="I70" s="756"/>
      <c r="J70" s="793"/>
      <c r="K70" s="756"/>
      <c r="L70" s="756"/>
      <c r="M70" s="756"/>
      <c r="N70" s="756"/>
      <c r="O70" s="756"/>
      <c r="P70" s="756"/>
      <c r="Q70" s="755"/>
      <c r="R70" s="755"/>
      <c r="S70" s="756"/>
      <c r="T70" s="755"/>
      <c r="U70" s="755"/>
      <c r="V70" s="756"/>
      <c r="W70" s="755"/>
      <c r="X70" s="755"/>
      <c r="Y70" s="756"/>
      <c r="Z70" s="756"/>
      <c r="AA70" s="755"/>
      <c r="AB70" s="755"/>
      <c r="AC70" s="756"/>
      <c r="AD70" s="755"/>
      <c r="AE70" s="755"/>
      <c r="AF70" s="756"/>
      <c r="AG70" s="755"/>
      <c r="AH70" s="755"/>
      <c r="AI70" s="756"/>
      <c r="AJ70" s="779"/>
      <c r="AK70" s="785"/>
      <c r="AL70" s="964"/>
      <c r="AM70" s="951"/>
      <c r="AN70" s="793"/>
      <c r="AO70" s="793"/>
      <c r="AP70" s="756"/>
      <c r="AQ70" s="793"/>
      <c r="AR70" s="793"/>
      <c r="AS70" s="793"/>
      <c r="AT70" s="189" t="s">
        <v>373</v>
      </c>
      <c r="AU70" s="239" t="s">
        <v>374</v>
      </c>
      <c r="AW70" s="817"/>
    </row>
    <row r="71" spans="1:49" x14ac:dyDescent="0.25">
      <c r="A71" s="828"/>
      <c r="B71" s="966"/>
      <c r="C71" s="970"/>
      <c r="D71" s="807"/>
      <c r="E71" s="967"/>
      <c r="F71" s="910"/>
      <c r="G71" s="793"/>
      <c r="H71" s="793"/>
      <c r="I71" s="756"/>
      <c r="J71" s="793"/>
      <c r="K71" s="756"/>
      <c r="L71" s="756"/>
      <c r="M71" s="756"/>
      <c r="N71" s="756"/>
      <c r="O71" s="756"/>
      <c r="P71" s="756"/>
      <c r="Q71" s="755"/>
      <c r="R71" s="755"/>
      <c r="S71" s="756"/>
      <c r="T71" s="755"/>
      <c r="U71" s="755"/>
      <c r="V71" s="756"/>
      <c r="W71" s="755"/>
      <c r="X71" s="755"/>
      <c r="Y71" s="756"/>
      <c r="Z71" s="756"/>
      <c r="AA71" s="755"/>
      <c r="AB71" s="755"/>
      <c r="AC71" s="756"/>
      <c r="AD71" s="755"/>
      <c r="AE71" s="755"/>
      <c r="AF71" s="756"/>
      <c r="AG71" s="755"/>
      <c r="AH71" s="755"/>
      <c r="AI71" s="756"/>
      <c r="AJ71" s="779"/>
      <c r="AK71" s="785"/>
      <c r="AL71" s="964"/>
      <c r="AM71" s="951"/>
      <c r="AN71" s="793"/>
      <c r="AO71" s="793"/>
      <c r="AP71" s="756"/>
      <c r="AQ71" s="793"/>
      <c r="AR71" s="793"/>
      <c r="AS71" s="793"/>
      <c r="AT71" s="926" t="s">
        <v>314</v>
      </c>
      <c r="AU71" s="927" t="s">
        <v>315</v>
      </c>
      <c r="AW71" s="817"/>
    </row>
    <row r="72" spans="1:49" x14ac:dyDescent="0.25">
      <c r="A72" s="828"/>
      <c r="B72" s="966"/>
      <c r="C72" s="970"/>
      <c r="D72" s="807"/>
      <c r="E72" s="967"/>
      <c r="F72" s="910"/>
      <c r="G72" s="793"/>
      <c r="H72" s="793"/>
      <c r="I72" s="756"/>
      <c r="J72" s="793"/>
      <c r="K72" s="756"/>
      <c r="L72" s="756"/>
      <c r="M72" s="756"/>
      <c r="N72" s="756"/>
      <c r="O72" s="756"/>
      <c r="P72" s="756"/>
      <c r="Q72" s="755"/>
      <c r="R72" s="755"/>
      <c r="S72" s="756"/>
      <c r="T72" s="755"/>
      <c r="U72" s="755"/>
      <c r="V72" s="756"/>
      <c r="W72" s="755"/>
      <c r="X72" s="755"/>
      <c r="Y72" s="756"/>
      <c r="Z72" s="756"/>
      <c r="AA72" s="755"/>
      <c r="AB72" s="755"/>
      <c r="AC72" s="756"/>
      <c r="AD72" s="755"/>
      <c r="AE72" s="755"/>
      <c r="AF72" s="756"/>
      <c r="AG72" s="755"/>
      <c r="AH72" s="755"/>
      <c r="AI72" s="756"/>
      <c r="AJ72" s="779"/>
      <c r="AK72" s="785"/>
      <c r="AL72" s="964"/>
      <c r="AM72" s="951"/>
      <c r="AN72" s="793"/>
      <c r="AO72" s="793"/>
      <c r="AP72" s="756"/>
      <c r="AQ72" s="793"/>
      <c r="AR72" s="793"/>
      <c r="AS72" s="793"/>
      <c r="AT72" s="926"/>
      <c r="AU72" s="927"/>
      <c r="AW72" s="817"/>
    </row>
    <row r="73" spans="1:49" x14ac:dyDescent="0.25">
      <c r="A73" s="828"/>
      <c r="B73" s="966"/>
      <c r="C73" s="970"/>
      <c r="D73" s="807"/>
      <c r="E73" s="967"/>
      <c r="F73" s="910"/>
      <c r="G73" s="793"/>
      <c r="H73" s="793"/>
      <c r="I73" s="756"/>
      <c r="J73" s="793"/>
      <c r="K73" s="756"/>
      <c r="L73" s="756"/>
      <c r="M73" s="756"/>
      <c r="N73" s="756"/>
      <c r="O73" s="756"/>
      <c r="P73" s="756"/>
      <c r="Q73" s="755"/>
      <c r="R73" s="755"/>
      <c r="S73" s="756"/>
      <c r="T73" s="755"/>
      <c r="U73" s="755"/>
      <c r="V73" s="756"/>
      <c r="W73" s="755"/>
      <c r="X73" s="755"/>
      <c r="Y73" s="756"/>
      <c r="Z73" s="756"/>
      <c r="AA73" s="755"/>
      <c r="AB73" s="755"/>
      <c r="AC73" s="756"/>
      <c r="AD73" s="755"/>
      <c r="AE73" s="755"/>
      <c r="AF73" s="756"/>
      <c r="AG73" s="755"/>
      <c r="AH73" s="755"/>
      <c r="AI73" s="756"/>
      <c r="AJ73" s="780"/>
      <c r="AK73" s="786"/>
      <c r="AL73" s="965"/>
      <c r="AM73" s="951"/>
      <c r="AN73" s="793"/>
      <c r="AO73" s="793"/>
      <c r="AP73" s="756"/>
      <c r="AQ73" s="793"/>
      <c r="AR73" s="793"/>
      <c r="AS73" s="793"/>
      <c r="AT73" s="926"/>
      <c r="AU73" s="927"/>
      <c r="AW73" s="817"/>
    </row>
    <row r="74" spans="1:49" ht="31" customHeight="1" x14ac:dyDescent="0.25">
      <c r="A74" s="828"/>
      <c r="B74" s="966"/>
      <c r="C74" s="970"/>
      <c r="D74" s="807" t="s">
        <v>220</v>
      </c>
      <c r="E74" s="967" t="s">
        <v>375</v>
      </c>
      <c r="F74" s="968" t="s">
        <v>376</v>
      </c>
      <c r="G74" s="793" t="s">
        <v>377</v>
      </c>
      <c r="H74" s="756" t="s">
        <v>311</v>
      </c>
      <c r="I74" s="793" t="s">
        <v>378</v>
      </c>
      <c r="J74" s="793">
        <v>0</v>
      </c>
      <c r="K74" s="756">
        <v>2021</v>
      </c>
      <c r="L74" s="756">
        <v>0</v>
      </c>
      <c r="M74" s="756">
        <v>0</v>
      </c>
      <c r="N74" s="756">
        <v>0</v>
      </c>
      <c r="O74" s="756">
        <v>0</v>
      </c>
      <c r="P74" s="756">
        <v>0</v>
      </c>
      <c r="Q74" s="755"/>
      <c r="R74" s="755"/>
      <c r="S74" s="756">
        <v>0</v>
      </c>
      <c r="T74" s="755"/>
      <c r="U74" s="755"/>
      <c r="V74" s="756">
        <v>0</v>
      </c>
      <c r="W74" s="755"/>
      <c r="X74" s="755"/>
      <c r="Y74" s="756">
        <v>0</v>
      </c>
      <c r="Z74" s="756">
        <v>0</v>
      </c>
      <c r="AA74" s="755"/>
      <c r="AB74" s="755"/>
      <c r="AC74" s="756">
        <v>0</v>
      </c>
      <c r="AD74" s="755"/>
      <c r="AE74" s="755"/>
      <c r="AF74" s="756">
        <v>0</v>
      </c>
      <c r="AG74" s="755"/>
      <c r="AH74" s="755"/>
      <c r="AI74" s="756">
        <v>0</v>
      </c>
      <c r="AJ74" s="778">
        <v>0.09</v>
      </c>
      <c r="AK74" s="784">
        <v>1</v>
      </c>
      <c r="AL74" s="963">
        <f>AJ74*AK74</f>
        <v>0.09</v>
      </c>
      <c r="AM74" s="952" t="s">
        <v>379</v>
      </c>
      <c r="AN74" s="796" t="s">
        <v>135</v>
      </c>
      <c r="AO74" s="796" t="s">
        <v>136</v>
      </c>
      <c r="AP74" s="796" t="s">
        <v>19</v>
      </c>
      <c r="AQ74" s="947">
        <v>0.5</v>
      </c>
      <c r="AR74" s="796">
        <v>2020</v>
      </c>
      <c r="AS74" s="947">
        <v>0.6</v>
      </c>
      <c r="AT74" s="793" t="s">
        <v>380</v>
      </c>
      <c r="AU74" s="946"/>
      <c r="AW74" s="131"/>
    </row>
    <row r="75" spans="1:49" ht="31" customHeight="1" x14ac:dyDescent="0.25">
      <c r="A75" s="828"/>
      <c r="B75" s="966"/>
      <c r="C75" s="970"/>
      <c r="D75" s="807"/>
      <c r="E75" s="967"/>
      <c r="F75" s="968"/>
      <c r="G75" s="793"/>
      <c r="H75" s="756"/>
      <c r="I75" s="793"/>
      <c r="J75" s="793"/>
      <c r="K75" s="756"/>
      <c r="L75" s="756"/>
      <c r="M75" s="756"/>
      <c r="N75" s="756"/>
      <c r="O75" s="756"/>
      <c r="P75" s="756"/>
      <c r="Q75" s="755"/>
      <c r="R75" s="755"/>
      <c r="S75" s="756"/>
      <c r="T75" s="755"/>
      <c r="U75" s="755"/>
      <c r="V75" s="756"/>
      <c r="W75" s="755"/>
      <c r="X75" s="755"/>
      <c r="Y75" s="756"/>
      <c r="Z75" s="756"/>
      <c r="AA75" s="755"/>
      <c r="AB75" s="755"/>
      <c r="AC75" s="756"/>
      <c r="AD75" s="755"/>
      <c r="AE75" s="755"/>
      <c r="AF75" s="756"/>
      <c r="AG75" s="755"/>
      <c r="AH75" s="755"/>
      <c r="AI75" s="756"/>
      <c r="AJ75" s="779"/>
      <c r="AK75" s="785"/>
      <c r="AL75" s="964"/>
      <c r="AM75" s="953"/>
      <c r="AN75" s="950"/>
      <c r="AO75" s="950"/>
      <c r="AP75" s="950"/>
      <c r="AQ75" s="948"/>
      <c r="AR75" s="950"/>
      <c r="AS75" s="948"/>
      <c r="AT75" s="793"/>
      <c r="AU75" s="900"/>
      <c r="AW75" s="131"/>
    </row>
    <row r="76" spans="1:49" ht="31" customHeight="1" x14ac:dyDescent="0.25">
      <c r="A76" s="828"/>
      <c r="B76" s="966"/>
      <c r="C76" s="970"/>
      <c r="D76" s="807"/>
      <c r="E76" s="967"/>
      <c r="F76" s="968"/>
      <c r="G76" s="793"/>
      <c r="H76" s="756"/>
      <c r="I76" s="793"/>
      <c r="J76" s="793"/>
      <c r="K76" s="756"/>
      <c r="L76" s="756"/>
      <c r="M76" s="756"/>
      <c r="N76" s="756"/>
      <c r="O76" s="756"/>
      <c r="P76" s="756"/>
      <c r="Q76" s="755"/>
      <c r="R76" s="755"/>
      <c r="S76" s="756"/>
      <c r="T76" s="755"/>
      <c r="U76" s="755"/>
      <c r="V76" s="756"/>
      <c r="W76" s="755"/>
      <c r="X76" s="755"/>
      <c r="Y76" s="756"/>
      <c r="Z76" s="756"/>
      <c r="AA76" s="755"/>
      <c r="AB76" s="755"/>
      <c r="AC76" s="756"/>
      <c r="AD76" s="755"/>
      <c r="AE76" s="755"/>
      <c r="AF76" s="756"/>
      <c r="AG76" s="755"/>
      <c r="AH76" s="755"/>
      <c r="AI76" s="756"/>
      <c r="AJ76" s="779"/>
      <c r="AK76" s="785"/>
      <c r="AL76" s="964"/>
      <c r="AM76" s="954"/>
      <c r="AN76" s="797"/>
      <c r="AO76" s="797"/>
      <c r="AP76" s="797"/>
      <c r="AQ76" s="949"/>
      <c r="AR76" s="797"/>
      <c r="AS76" s="949"/>
      <c r="AT76" s="793"/>
      <c r="AU76" s="901"/>
      <c r="AW76" s="131"/>
    </row>
    <row r="77" spans="1:49" ht="31" customHeight="1" x14ac:dyDescent="0.25">
      <c r="A77" s="828"/>
      <c r="B77" s="966"/>
      <c r="C77" s="970"/>
      <c r="D77" s="807"/>
      <c r="E77" s="967"/>
      <c r="F77" s="968"/>
      <c r="G77" s="793"/>
      <c r="H77" s="756"/>
      <c r="I77" s="793"/>
      <c r="J77" s="793"/>
      <c r="K77" s="756"/>
      <c r="L77" s="756"/>
      <c r="M77" s="756"/>
      <c r="N77" s="756"/>
      <c r="O77" s="756"/>
      <c r="P77" s="756"/>
      <c r="Q77" s="755"/>
      <c r="R77" s="755"/>
      <c r="S77" s="756"/>
      <c r="T77" s="755"/>
      <c r="U77" s="755"/>
      <c r="V77" s="756"/>
      <c r="W77" s="755"/>
      <c r="X77" s="755"/>
      <c r="Y77" s="756"/>
      <c r="Z77" s="756"/>
      <c r="AA77" s="755"/>
      <c r="AB77" s="755"/>
      <c r="AC77" s="756"/>
      <c r="AD77" s="755"/>
      <c r="AE77" s="755"/>
      <c r="AF77" s="756"/>
      <c r="AG77" s="755"/>
      <c r="AH77" s="755"/>
      <c r="AI77" s="756"/>
      <c r="AJ77" s="779"/>
      <c r="AK77" s="785"/>
      <c r="AL77" s="964"/>
      <c r="AM77" s="811" t="s">
        <v>138</v>
      </c>
      <c r="AN77" s="804" t="s">
        <v>139</v>
      </c>
      <c r="AO77" s="804" t="s">
        <v>140</v>
      </c>
      <c r="AP77" s="804" t="s">
        <v>19</v>
      </c>
      <c r="AQ77" s="957">
        <v>0.92</v>
      </c>
      <c r="AR77" s="765">
        <v>2020</v>
      </c>
      <c r="AS77" s="957">
        <v>0.95</v>
      </c>
      <c r="AT77" s="793" t="s">
        <v>381</v>
      </c>
      <c r="AU77" s="928" t="s">
        <v>382</v>
      </c>
    </row>
    <row r="78" spans="1:49" ht="31" customHeight="1" x14ac:dyDescent="0.25">
      <c r="A78" s="828"/>
      <c r="B78" s="966"/>
      <c r="C78" s="970"/>
      <c r="D78" s="807"/>
      <c r="E78" s="967"/>
      <c r="F78" s="968"/>
      <c r="G78" s="793"/>
      <c r="H78" s="756"/>
      <c r="I78" s="793"/>
      <c r="J78" s="793"/>
      <c r="K78" s="756"/>
      <c r="L78" s="756"/>
      <c r="M78" s="756"/>
      <c r="N78" s="756"/>
      <c r="O78" s="756"/>
      <c r="P78" s="756"/>
      <c r="Q78" s="755"/>
      <c r="R78" s="755"/>
      <c r="S78" s="756"/>
      <c r="T78" s="755"/>
      <c r="U78" s="755"/>
      <c r="V78" s="756"/>
      <c r="W78" s="755"/>
      <c r="X78" s="755"/>
      <c r="Y78" s="756"/>
      <c r="Z78" s="756"/>
      <c r="AA78" s="755"/>
      <c r="AB78" s="755"/>
      <c r="AC78" s="756"/>
      <c r="AD78" s="755"/>
      <c r="AE78" s="755"/>
      <c r="AF78" s="756"/>
      <c r="AG78" s="755"/>
      <c r="AH78" s="755"/>
      <c r="AI78" s="756"/>
      <c r="AJ78" s="779"/>
      <c r="AK78" s="785"/>
      <c r="AL78" s="964"/>
      <c r="AM78" s="812"/>
      <c r="AN78" s="805"/>
      <c r="AO78" s="805"/>
      <c r="AP78" s="805"/>
      <c r="AQ78" s="959"/>
      <c r="AR78" s="766"/>
      <c r="AS78" s="959"/>
      <c r="AT78" s="793"/>
      <c r="AU78" s="928"/>
    </row>
    <row r="79" spans="1:49" ht="31" customHeight="1" x14ac:dyDescent="0.25">
      <c r="A79" s="828"/>
      <c r="B79" s="966"/>
      <c r="C79" s="970"/>
      <c r="D79" s="807"/>
      <c r="E79" s="967"/>
      <c r="F79" s="968"/>
      <c r="G79" s="793"/>
      <c r="H79" s="756"/>
      <c r="I79" s="793"/>
      <c r="J79" s="793"/>
      <c r="K79" s="756"/>
      <c r="L79" s="756"/>
      <c r="M79" s="756"/>
      <c r="N79" s="756"/>
      <c r="O79" s="756"/>
      <c r="P79" s="756"/>
      <c r="Q79" s="755"/>
      <c r="R79" s="755"/>
      <c r="S79" s="756"/>
      <c r="T79" s="755"/>
      <c r="U79" s="755"/>
      <c r="V79" s="756"/>
      <c r="W79" s="755"/>
      <c r="X79" s="755"/>
      <c r="Y79" s="756"/>
      <c r="Z79" s="756"/>
      <c r="AA79" s="755"/>
      <c r="AB79" s="755"/>
      <c r="AC79" s="756"/>
      <c r="AD79" s="755"/>
      <c r="AE79" s="755"/>
      <c r="AF79" s="756"/>
      <c r="AG79" s="755"/>
      <c r="AH79" s="755"/>
      <c r="AI79" s="756"/>
      <c r="AJ79" s="779"/>
      <c r="AK79" s="785"/>
      <c r="AL79" s="964"/>
      <c r="AM79" s="813"/>
      <c r="AN79" s="806"/>
      <c r="AO79" s="806"/>
      <c r="AP79" s="806"/>
      <c r="AQ79" s="958"/>
      <c r="AR79" s="767"/>
      <c r="AS79" s="958"/>
      <c r="AT79" s="793"/>
      <c r="AU79" s="928"/>
    </row>
    <row r="80" spans="1:49" ht="37" customHeight="1" x14ac:dyDescent="0.25">
      <c r="A80" s="828"/>
      <c r="B80" s="966"/>
      <c r="C80" s="970"/>
      <c r="D80" s="807"/>
      <c r="E80" s="967"/>
      <c r="F80" s="968"/>
      <c r="G80" s="793"/>
      <c r="H80" s="756"/>
      <c r="I80" s="793"/>
      <c r="J80" s="793"/>
      <c r="K80" s="756"/>
      <c r="L80" s="756"/>
      <c r="M80" s="756"/>
      <c r="N80" s="756"/>
      <c r="O80" s="756"/>
      <c r="P80" s="756"/>
      <c r="Q80" s="755"/>
      <c r="R80" s="755"/>
      <c r="S80" s="756"/>
      <c r="T80" s="755"/>
      <c r="U80" s="755"/>
      <c r="V80" s="756"/>
      <c r="W80" s="755"/>
      <c r="X80" s="755"/>
      <c r="Y80" s="756"/>
      <c r="Z80" s="756"/>
      <c r="AA80" s="755"/>
      <c r="AB80" s="755"/>
      <c r="AC80" s="756"/>
      <c r="AD80" s="755"/>
      <c r="AE80" s="755"/>
      <c r="AF80" s="756"/>
      <c r="AG80" s="755"/>
      <c r="AH80" s="755"/>
      <c r="AI80" s="756"/>
      <c r="AJ80" s="779"/>
      <c r="AK80" s="785"/>
      <c r="AL80" s="964"/>
      <c r="AM80" s="811" t="s">
        <v>383</v>
      </c>
      <c r="AN80" s="804" t="s">
        <v>143</v>
      </c>
      <c r="AO80" s="955" t="s">
        <v>144</v>
      </c>
      <c r="AP80" s="804" t="s">
        <v>19</v>
      </c>
      <c r="AQ80" s="804" t="s">
        <v>384</v>
      </c>
      <c r="AR80" s="765">
        <v>2020</v>
      </c>
      <c r="AS80" s="957">
        <v>0</v>
      </c>
      <c r="AT80" s="793" t="s">
        <v>385</v>
      </c>
      <c r="AU80" s="876" t="s">
        <v>386</v>
      </c>
    </row>
    <row r="81" spans="1:47" ht="43" customHeight="1" x14ac:dyDescent="0.25">
      <c r="A81" s="828"/>
      <c r="B81" s="966"/>
      <c r="C81" s="970"/>
      <c r="D81" s="807"/>
      <c r="E81" s="967"/>
      <c r="F81" s="968"/>
      <c r="G81" s="793"/>
      <c r="H81" s="756"/>
      <c r="I81" s="793"/>
      <c r="J81" s="793"/>
      <c r="K81" s="756"/>
      <c r="L81" s="756"/>
      <c r="M81" s="756"/>
      <c r="N81" s="756"/>
      <c r="O81" s="756"/>
      <c r="P81" s="756"/>
      <c r="Q81" s="755"/>
      <c r="R81" s="755"/>
      <c r="S81" s="756"/>
      <c r="T81" s="755"/>
      <c r="U81" s="755"/>
      <c r="V81" s="756"/>
      <c r="W81" s="755"/>
      <c r="X81" s="755"/>
      <c r="Y81" s="756"/>
      <c r="Z81" s="756"/>
      <c r="AA81" s="755"/>
      <c r="AB81" s="755"/>
      <c r="AC81" s="756"/>
      <c r="AD81" s="755"/>
      <c r="AE81" s="755"/>
      <c r="AF81" s="756"/>
      <c r="AG81" s="755"/>
      <c r="AH81" s="755"/>
      <c r="AI81" s="756"/>
      <c r="AJ81" s="780"/>
      <c r="AK81" s="786"/>
      <c r="AL81" s="965"/>
      <c r="AM81" s="813"/>
      <c r="AN81" s="806"/>
      <c r="AO81" s="956"/>
      <c r="AP81" s="806"/>
      <c r="AQ81" s="806"/>
      <c r="AR81" s="767"/>
      <c r="AS81" s="958"/>
      <c r="AT81" s="793"/>
      <c r="AU81" s="876"/>
    </row>
    <row r="82" spans="1:47" s="3" customFormat="1" ht="248" thickBot="1" x14ac:dyDescent="0.25">
      <c r="A82" s="828"/>
      <c r="B82" s="966"/>
      <c r="C82" s="971"/>
      <c r="D82" s="241" t="s">
        <v>220</v>
      </c>
      <c r="E82" s="242" t="s">
        <v>339</v>
      </c>
      <c r="F82" s="259" t="s">
        <v>387</v>
      </c>
      <c r="G82" s="750" t="s">
        <v>388</v>
      </c>
      <c r="H82" s="243" t="s">
        <v>311</v>
      </c>
      <c r="I82" s="243" t="s">
        <v>378</v>
      </c>
      <c r="J82" s="244">
        <v>35</v>
      </c>
      <c r="K82" s="244">
        <v>2021</v>
      </c>
      <c r="L82" s="243">
        <v>204</v>
      </c>
      <c r="M82" s="243">
        <v>49</v>
      </c>
      <c r="N82" s="244">
        <v>44</v>
      </c>
      <c r="O82" s="244">
        <v>32</v>
      </c>
      <c r="P82" s="243">
        <v>26</v>
      </c>
      <c r="Q82" s="260"/>
      <c r="R82" s="261"/>
      <c r="S82" s="244">
        <v>12</v>
      </c>
      <c r="T82" s="260"/>
      <c r="U82" s="261"/>
      <c r="V82" s="244">
        <v>35</v>
      </c>
      <c r="W82" s="260"/>
      <c r="X82" s="261"/>
      <c r="Y82" s="244">
        <f>S82+V82</f>
        <v>47</v>
      </c>
      <c r="Z82" s="243">
        <v>17</v>
      </c>
      <c r="AA82" s="260"/>
      <c r="AB82" s="261"/>
      <c r="AC82" s="244">
        <v>18</v>
      </c>
      <c r="AD82" s="260"/>
      <c r="AE82" s="261"/>
      <c r="AF82" s="244">
        <v>26</v>
      </c>
      <c r="AG82" s="260"/>
      <c r="AH82" s="261"/>
      <c r="AI82" s="244">
        <f>AC82+AF82</f>
        <v>44</v>
      </c>
      <c r="AJ82" s="266">
        <v>0.09</v>
      </c>
      <c r="AK82" s="267">
        <v>0</v>
      </c>
      <c r="AL82" s="591">
        <f>AJ82*AK82</f>
        <v>0</v>
      </c>
      <c r="AM82" s="519" t="s">
        <v>146</v>
      </c>
      <c r="AN82" s="245" t="s">
        <v>147</v>
      </c>
      <c r="AO82" s="245" t="s">
        <v>148</v>
      </c>
      <c r="AP82" s="245" t="s">
        <v>32</v>
      </c>
      <c r="AQ82" s="246">
        <v>97</v>
      </c>
      <c r="AR82" s="246">
        <v>2020</v>
      </c>
      <c r="AS82" s="204">
        <v>1.17</v>
      </c>
      <c r="AT82" s="186" t="s">
        <v>389</v>
      </c>
      <c r="AU82" s="247" t="s">
        <v>315</v>
      </c>
    </row>
    <row r="83" spans="1:47" x14ac:dyDescent="0.25">
      <c r="E83" s="248"/>
      <c r="AL83" s="593">
        <f>SUM(AL13:AL82)</f>
        <v>0.8999999999999998</v>
      </c>
    </row>
    <row r="84" spans="1:47" x14ac:dyDescent="0.25">
      <c r="E84" s="248"/>
    </row>
    <row r="85" spans="1:47" x14ac:dyDescent="0.25">
      <c r="E85" s="248"/>
    </row>
    <row r="86" spans="1:47" x14ac:dyDescent="0.25">
      <c r="E86" s="248"/>
    </row>
    <row r="87" spans="1:47" x14ac:dyDescent="0.25">
      <c r="E87" s="248"/>
    </row>
    <row r="88" spans="1:47" x14ac:dyDescent="0.25">
      <c r="E88" s="248"/>
    </row>
    <row r="89" spans="1:47" x14ac:dyDescent="0.25">
      <c r="E89" s="248"/>
    </row>
    <row r="90" spans="1:47" x14ac:dyDescent="0.25">
      <c r="E90" s="248"/>
    </row>
    <row r="91" spans="1:47" x14ac:dyDescent="0.25">
      <c r="E91" s="248"/>
    </row>
    <row r="92" spans="1:47" x14ac:dyDescent="0.25">
      <c r="E92" s="248"/>
    </row>
    <row r="93" spans="1:47" x14ac:dyDescent="0.25">
      <c r="E93" s="248"/>
    </row>
    <row r="94" spans="1:47" x14ac:dyDescent="0.25">
      <c r="E94" s="248"/>
    </row>
    <row r="95" spans="1:47" x14ac:dyDescent="0.25">
      <c r="E95" s="248"/>
    </row>
    <row r="96" spans="1:47" x14ac:dyDescent="0.25">
      <c r="E96" s="248"/>
    </row>
    <row r="97" spans="5:5" x14ac:dyDescent="0.25">
      <c r="E97" s="248"/>
    </row>
    <row r="98" spans="5:5" x14ac:dyDescent="0.25">
      <c r="E98" s="248"/>
    </row>
    <row r="99" spans="5:5" x14ac:dyDescent="0.25">
      <c r="E99" s="248"/>
    </row>
    <row r="100" spans="5:5" x14ac:dyDescent="0.25">
      <c r="E100" s="248"/>
    </row>
    <row r="101" spans="5:5" x14ac:dyDescent="0.25">
      <c r="E101" s="248"/>
    </row>
    <row r="102" spans="5:5" x14ac:dyDescent="0.25">
      <c r="E102" s="248"/>
    </row>
    <row r="103" spans="5:5" x14ac:dyDescent="0.25">
      <c r="E103" s="248"/>
    </row>
    <row r="104" spans="5:5" x14ac:dyDescent="0.25">
      <c r="E104" s="248"/>
    </row>
    <row r="105" spans="5:5" x14ac:dyDescent="0.25">
      <c r="E105" s="248"/>
    </row>
    <row r="106" spans="5:5" x14ac:dyDescent="0.25">
      <c r="E106" s="248"/>
    </row>
    <row r="107" spans="5:5" x14ac:dyDescent="0.25">
      <c r="E107" s="248"/>
    </row>
    <row r="108" spans="5:5" x14ac:dyDescent="0.25">
      <c r="E108" s="248"/>
    </row>
    <row r="109" spans="5:5" x14ac:dyDescent="0.25">
      <c r="E109" s="248"/>
    </row>
    <row r="110" spans="5:5" x14ac:dyDescent="0.25">
      <c r="E110" s="248"/>
    </row>
    <row r="111" spans="5:5" x14ac:dyDescent="0.25">
      <c r="E111" s="248"/>
    </row>
    <row r="112" spans="5:5" x14ac:dyDescent="0.25">
      <c r="E112" s="248"/>
    </row>
    <row r="113" spans="5:5" x14ac:dyDescent="0.25">
      <c r="E113" s="248"/>
    </row>
    <row r="114" spans="5:5" x14ac:dyDescent="0.25">
      <c r="E114" s="248"/>
    </row>
    <row r="115" spans="5:5" x14ac:dyDescent="0.25">
      <c r="E115" s="248"/>
    </row>
    <row r="116" spans="5:5" x14ac:dyDescent="0.25">
      <c r="E116" s="248"/>
    </row>
    <row r="117" spans="5:5" x14ac:dyDescent="0.25">
      <c r="E117" s="248"/>
    </row>
    <row r="118" spans="5:5" x14ac:dyDescent="0.25">
      <c r="E118" s="248"/>
    </row>
    <row r="119" spans="5:5" x14ac:dyDescent="0.25">
      <c r="E119" s="248"/>
    </row>
    <row r="120" spans="5:5" x14ac:dyDescent="0.25">
      <c r="E120" s="248"/>
    </row>
    <row r="121" spans="5:5" x14ac:dyDescent="0.25">
      <c r="E121" s="248"/>
    </row>
    <row r="122" spans="5:5" x14ac:dyDescent="0.25">
      <c r="E122" s="248"/>
    </row>
    <row r="123" spans="5:5" x14ac:dyDescent="0.25">
      <c r="E123" s="248"/>
    </row>
    <row r="124" spans="5:5" x14ac:dyDescent="0.25">
      <c r="E124" s="248"/>
    </row>
    <row r="125" spans="5:5" x14ac:dyDescent="0.25">
      <c r="E125" s="248"/>
    </row>
    <row r="126" spans="5:5" x14ac:dyDescent="0.25">
      <c r="E126" s="248"/>
    </row>
    <row r="127" spans="5:5" x14ac:dyDescent="0.25">
      <c r="E127" s="248"/>
    </row>
    <row r="128" spans="5:5" x14ac:dyDescent="0.25">
      <c r="E128" s="248"/>
    </row>
    <row r="129" spans="5:5" x14ac:dyDescent="0.25">
      <c r="E129" s="248"/>
    </row>
    <row r="130" spans="5:5" x14ac:dyDescent="0.25">
      <c r="E130" s="248"/>
    </row>
    <row r="131" spans="5:5" x14ac:dyDescent="0.25">
      <c r="E131" s="248"/>
    </row>
    <row r="132" spans="5:5" x14ac:dyDescent="0.25">
      <c r="E132" s="248"/>
    </row>
    <row r="133" spans="5:5" x14ac:dyDescent="0.25">
      <c r="E133" s="248"/>
    </row>
    <row r="134" spans="5:5" x14ac:dyDescent="0.25">
      <c r="E134" s="248"/>
    </row>
    <row r="135" spans="5:5" x14ac:dyDescent="0.25">
      <c r="E135" s="248"/>
    </row>
    <row r="136" spans="5:5" x14ac:dyDescent="0.25">
      <c r="E136" s="248"/>
    </row>
    <row r="137" spans="5:5" x14ac:dyDescent="0.25">
      <c r="E137" s="248"/>
    </row>
    <row r="138" spans="5:5" x14ac:dyDescent="0.25">
      <c r="E138" s="248"/>
    </row>
    <row r="139" spans="5:5" x14ac:dyDescent="0.25">
      <c r="E139" s="248"/>
    </row>
    <row r="140" spans="5:5" x14ac:dyDescent="0.25">
      <c r="E140" s="248"/>
    </row>
    <row r="141" spans="5:5" x14ac:dyDescent="0.25">
      <c r="E141" s="248"/>
    </row>
    <row r="142" spans="5:5" x14ac:dyDescent="0.25">
      <c r="E142" s="248"/>
    </row>
    <row r="143" spans="5:5" x14ac:dyDescent="0.25">
      <c r="E143" s="248"/>
    </row>
    <row r="144" spans="5:5" x14ac:dyDescent="0.25">
      <c r="E144" s="248"/>
    </row>
    <row r="145" spans="5:5" x14ac:dyDescent="0.25">
      <c r="E145" s="248"/>
    </row>
    <row r="146" spans="5:5" x14ac:dyDescent="0.25">
      <c r="E146" s="248"/>
    </row>
    <row r="147" spans="5:5" x14ac:dyDescent="0.25">
      <c r="E147" s="248"/>
    </row>
    <row r="148" spans="5:5" x14ac:dyDescent="0.25">
      <c r="E148" s="248"/>
    </row>
    <row r="149" spans="5:5" x14ac:dyDescent="0.25">
      <c r="E149" s="248"/>
    </row>
    <row r="150" spans="5:5" x14ac:dyDescent="0.25">
      <c r="E150" s="248"/>
    </row>
    <row r="151" spans="5:5" x14ac:dyDescent="0.25">
      <c r="E151" s="248"/>
    </row>
    <row r="152" spans="5:5" x14ac:dyDescent="0.25">
      <c r="E152" s="248"/>
    </row>
    <row r="153" spans="5:5" x14ac:dyDescent="0.25">
      <c r="E153" s="248"/>
    </row>
    <row r="154" spans="5:5" x14ac:dyDescent="0.25">
      <c r="E154" s="248"/>
    </row>
    <row r="155" spans="5:5" x14ac:dyDescent="0.25">
      <c r="E155" s="248"/>
    </row>
    <row r="156" spans="5:5" x14ac:dyDescent="0.25">
      <c r="E156" s="248"/>
    </row>
    <row r="157" spans="5:5" x14ac:dyDescent="0.25">
      <c r="E157" s="248"/>
    </row>
    <row r="158" spans="5:5" x14ac:dyDescent="0.25">
      <c r="E158" s="248"/>
    </row>
    <row r="159" spans="5:5" x14ac:dyDescent="0.25">
      <c r="E159" s="248"/>
    </row>
    <row r="160" spans="5:5" x14ac:dyDescent="0.25">
      <c r="E160" s="248"/>
    </row>
    <row r="161" spans="5:5" x14ac:dyDescent="0.25">
      <c r="E161" s="248"/>
    </row>
    <row r="162" spans="5:5" x14ac:dyDescent="0.25">
      <c r="E162" s="248"/>
    </row>
    <row r="163" spans="5:5" x14ac:dyDescent="0.25">
      <c r="E163" s="248"/>
    </row>
    <row r="164" spans="5:5" x14ac:dyDescent="0.25">
      <c r="E164" s="248"/>
    </row>
    <row r="165" spans="5:5" x14ac:dyDescent="0.25">
      <c r="E165" s="248"/>
    </row>
    <row r="166" spans="5:5" x14ac:dyDescent="0.25">
      <c r="E166" s="248"/>
    </row>
    <row r="167" spans="5:5" x14ac:dyDescent="0.25">
      <c r="E167" s="248"/>
    </row>
    <row r="168" spans="5:5" x14ac:dyDescent="0.25">
      <c r="E168" s="248"/>
    </row>
    <row r="169" spans="5:5" x14ac:dyDescent="0.25">
      <c r="E169" s="248"/>
    </row>
    <row r="170" spans="5:5" x14ac:dyDescent="0.25">
      <c r="E170" s="248"/>
    </row>
    <row r="171" spans="5:5" x14ac:dyDescent="0.25">
      <c r="E171" s="248"/>
    </row>
    <row r="172" spans="5:5" x14ac:dyDescent="0.25">
      <c r="E172" s="248"/>
    </row>
    <row r="173" spans="5:5" x14ac:dyDescent="0.25">
      <c r="E173" s="248"/>
    </row>
    <row r="174" spans="5:5" x14ac:dyDescent="0.25">
      <c r="E174" s="248"/>
    </row>
    <row r="175" spans="5:5" x14ac:dyDescent="0.25">
      <c r="E175" s="248"/>
    </row>
    <row r="176" spans="5:5" x14ac:dyDescent="0.25">
      <c r="E176" s="248"/>
    </row>
    <row r="177" spans="5:5" x14ac:dyDescent="0.25">
      <c r="E177" s="248"/>
    </row>
    <row r="178" spans="5:5" x14ac:dyDescent="0.25">
      <c r="E178" s="248"/>
    </row>
    <row r="179" spans="5:5" x14ac:dyDescent="0.25">
      <c r="E179" s="248"/>
    </row>
    <row r="180" spans="5:5" x14ac:dyDescent="0.25">
      <c r="E180" s="248"/>
    </row>
    <row r="181" spans="5:5" x14ac:dyDescent="0.25">
      <c r="E181" s="248"/>
    </row>
    <row r="182" spans="5:5" x14ac:dyDescent="0.25">
      <c r="E182" s="248"/>
    </row>
    <row r="183" spans="5:5" x14ac:dyDescent="0.25">
      <c r="E183" s="248"/>
    </row>
    <row r="184" spans="5:5" x14ac:dyDescent="0.25">
      <c r="E184" s="248"/>
    </row>
    <row r="185" spans="5:5" x14ac:dyDescent="0.25">
      <c r="E185" s="248"/>
    </row>
    <row r="186" spans="5:5" x14ac:dyDescent="0.25">
      <c r="E186" s="248"/>
    </row>
    <row r="187" spans="5:5" x14ac:dyDescent="0.25">
      <c r="E187" s="248"/>
    </row>
    <row r="188" spans="5:5" x14ac:dyDescent="0.25">
      <c r="E188" s="248"/>
    </row>
    <row r="189" spans="5:5" x14ac:dyDescent="0.25">
      <c r="E189" s="248"/>
    </row>
    <row r="190" spans="5:5" x14ac:dyDescent="0.25">
      <c r="E190" s="248"/>
    </row>
    <row r="191" spans="5:5" x14ac:dyDescent="0.25">
      <c r="E191" s="248"/>
    </row>
    <row r="192" spans="5:5" x14ac:dyDescent="0.25">
      <c r="E192" s="248"/>
    </row>
    <row r="193" spans="5:5" x14ac:dyDescent="0.25">
      <c r="E193" s="248"/>
    </row>
    <row r="194" spans="5:5" x14ac:dyDescent="0.25">
      <c r="E194" s="248"/>
    </row>
    <row r="195" spans="5:5" x14ac:dyDescent="0.25">
      <c r="E195" s="248"/>
    </row>
    <row r="196" spans="5:5" x14ac:dyDescent="0.25">
      <c r="E196" s="248"/>
    </row>
    <row r="197" spans="5:5" x14ac:dyDescent="0.25">
      <c r="E197" s="248"/>
    </row>
    <row r="198" spans="5:5" x14ac:dyDescent="0.25">
      <c r="E198" s="248"/>
    </row>
    <row r="199" spans="5:5" x14ac:dyDescent="0.25">
      <c r="E199" s="248"/>
    </row>
    <row r="200" spans="5:5" x14ac:dyDescent="0.25">
      <c r="E200" s="248"/>
    </row>
    <row r="201" spans="5:5" x14ac:dyDescent="0.25">
      <c r="E201" s="248"/>
    </row>
    <row r="202" spans="5:5" x14ac:dyDescent="0.25">
      <c r="E202" s="248"/>
    </row>
    <row r="203" spans="5:5" x14ac:dyDescent="0.25">
      <c r="E203" s="248"/>
    </row>
    <row r="204" spans="5:5" x14ac:dyDescent="0.25">
      <c r="E204" s="248"/>
    </row>
    <row r="205" spans="5:5" x14ac:dyDescent="0.25">
      <c r="E205" s="248"/>
    </row>
    <row r="206" spans="5:5" x14ac:dyDescent="0.25">
      <c r="E206" s="248"/>
    </row>
    <row r="207" spans="5:5" x14ac:dyDescent="0.25">
      <c r="E207" s="248"/>
    </row>
    <row r="208" spans="5:5" x14ac:dyDescent="0.25">
      <c r="E208" s="248"/>
    </row>
    <row r="209" spans="5:5" x14ac:dyDescent="0.25">
      <c r="E209" s="248"/>
    </row>
    <row r="210" spans="5:5" x14ac:dyDescent="0.25">
      <c r="E210" s="248"/>
    </row>
    <row r="211" spans="5:5" x14ac:dyDescent="0.25">
      <c r="E211" s="248"/>
    </row>
    <row r="212" spans="5:5" x14ac:dyDescent="0.25">
      <c r="E212" s="248"/>
    </row>
    <row r="213" spans="5:5" x14ac:dyDescent="0.25">
      <c r="E213" s="248"/>
    </row>
    <row r="214" spans="5:5" x14ac:dyDescent="0.25">
      <c r="E214" s="248"/>
    </row>
    <row r="215" spans="5:5" x14ac:dyDescent="0.25">
      <c r="E215" s="248"/>
    </row>
    <row r="216" spans="5:5" x14ac:dyDescent="0.25">
      <c r="E216" s="248"/>
    </row>
    <row r="217" spans="5:5" x14ac:dyDescent="0.25">
      <c r="E217" s="248"/>
    </row>
    <row r="218" spans="5:5" x14ac:dyDescent="0.25">
      <c r="E218" s="248"/>
    </row>
    <row r="219" spans="5:5" x14ac:dyDescent="0.25">
      <c r="E219" s="248"/>
    </row>
    <row r="220" spans="5:5" x14ac:dyDescent="0.25">
      <c r="E220" s="248"/>
    </row>
    <row r="221" spans="5:5" x14ac:dyDescent="0.25">
      <c r="E221" s="248"/>
    </row>
    <row r="222" spans="5:5" x14ac:dyDescent="0.25">
      <c r="E222" s="248"/>
    </row>
    <row r="223" spans="5:5" x14ac:dyDescent="0.25">
      <c r="E223" s="248"/>
    </row>
    <row r="224" spans="5:5" x14ac:dyDescent="0.25">
      <c r="E224" s="248"/>
    </row>
    <row r="225" spans="5:5" x14ac:dyDescent="0.25">
      <c r="E225" s="248"/>
    </row>
    <row r="226" spans="5:5" x14ac:dyDescent="0.25">
      <c r="E226" s="248"/>
    </row>
    <row r="227" spans="5:5" x14ac:dyDescent="0.25">
      <c r="E227" s="248"/>
    </row>
    <row r="228" spans="5:5" x14ac:dyDescent="0.25">
      <c r="E228" s="248"/>
    </row>
    <row r="229" spans="5:5" x14ac:dyDescent="0.25">
      <c r="E229" s="248"/>
    </row>
    <row r="230" spans="5:5" x14ac:dyDescent="0.25">
      <c r="E230" s="248"/>
    </row>
    <row r="231" spans="5:5" x14ac:dyDescent="0.25">
      <c r="E231" s="248"/>
    </row>
    <row r="232" spans="5:5" x14ac:dyDescent="0.25">
      <c r="E232" s="248"/>
    </row>
    <row r="233" spans="5:5" x14ac:dyDescent="0.25">
      <c r="E233" s="248"/>
    </row>
    <row r="234" spans="5:5" x14ac:dyDescent="0.25">
      <c r="E234" s="248"/>
    </row>
    <row r="235" spans="5:5" x14ac:dyDescent="0.25">
      <c r="E235" s="248"/>
    </row>
    <row r="236" spans="5:5" x14ac:dyDescent="0.25">
      <c r="E236" s="248"/>
    </row>
    <row r="237" spans="5:5" x14ac:dyDescent="0.25">
      <c r="E237" s="248"/>
    </row>
    <row r="238" spans="5:5" x14ac:dyDescent="0.25">
      <c r="E238" s="248"/>
    </row>
    <row r="239" spans="5:5" x14ac:dyDescent="0.25">
      <c r="E239" s="248"/>
    </row>
    <row r="240" spans="5:5" x14ac:dyDescent="0.25">
      <c r="E240" s="248"/>
    </row>
    <row r="241" spans="5:5" x14ac:dyDescent="0.25">
      <c r="E241" s="248"/>
    </row>
    <row r="242" spans="5:5" x14ac:dyDescent="0.25">
      <c r="E242" s="248"/>
    </row>
    <row r="243" spans="5:5" x14ac:dyDescent="0.25">
      <c r="E243" s="248"/>
    </row>
    <row r="244" spans="5:5" x14ac:dyDescent="0.25">
      <c r="E244" s="248"/>
    </row>
    <row r="245" spans="5:5" x14ac:dyDescent="0.25">
      <c r="E245" s="248"/>
    </row>
    <row r="246" spans="5:5" x14ac:dyDescent="0.25">
      <c r="E246" s="248"/>
    </row>
    <row r="247" spans="5:5" x14ac:dyDescent="0.25">
      <c r="E247" s="248"/>
    </row>
    <row r="248" spans="5:5" x14ac:dyDescent="0.25">
      <c r="E248" s="248"/>
    </row>
    <row r="249" spans="5:5" x14ac:dyDescent="0.25">
      <c r="E249" s="248"/>
    </row>
    <row r="250" spans="5:5" x14ac:dyDescent="0.25">
      <c r="E250" s="248"/>
    </row>
    <row r="251" spans="5:5" x14ac:dyDescent="0.25">
      <c r="E251" s="248"/>
    </row>
    <row r="252" spans="5:5" x14ac:dyDescent="0.25">
      <c r="E252" s="248"/>
    </row>
    <row r="253" spans="5:5" x14ac:dyDescent="0.25">
      <c r="E253" s="248"/>
    </row>
    <row r="254" spans="5:5" x14ac:dyDescent="0.25">
      <c r="E254" s="248"/>
    </row>
    <row r="255" spans="5:5" x14ac:dyDescent="0.25">
      <c r="E255" s="248"/>
    </row>
    <row r="256" spans="5:5" x14ac:dyDescent="0.25">
      <c r="E256" s="248"/>
    </row>
    <row r="257" spans="5:5" x14ac:dyDescent="0.25">
      <c r="E257" s="248"/>
    </row>
    <row r="258" spans="5:5" x14ac:dyDescent="0.25">
      <c r="E258" s="248"/>
    </row>
    <row r="259" spans="5:5" x14ac:dyDescent="0.25">
      <c r="E259" s="248"/>
    </row>
    <row r="260" spans="5:5" x14ac:dyDescent="0.25">
      <c r="E260" s="248"/>
    </row>
    <row r="261" spans="5:5" x14ac:dyDescent="0.25">
      <c r="E261" s="248"/>
    </row>
    <row r="262" spans="5:5" x14ac:dyDescent="0.25">
      <c r="E262" s="248"/>
    </row>
    <row r="263" spans="5:5" x14ac:dyDescent="0.25">
      <c r="E263" s="248"/>
    </row>
    <row r="264" spans="5:5" x14ac:dyDescent="0.25">
      <c r="E264" s="248"/>
    </row>
    <row r="265" spans="5:5" x14ac:dyDescent="0.25">
      <c r="E265" s="248"/>
    </row>
    <row r="266" spans="5:5" x14ac:dyDescent="0.25">
      <c r="E266" s="248"/>
    </row>
    <row r="267" spans="5:5" x14ac:dyDescent="0.25">
      <c r="E267" s="248"/>
    </row>
    <row r="268" spans="5:5" x14ac:dyDescent="0.25">
      <c r="E268" s="248"/>
    </row>
    <row r="269" spans="5:5" x14ac:dyDescent="0.25">
      <c r="E269" s="248"/>
    </row>
    <row r="270" spans="5:5" x14ac:dyDescent="0.25">
      <c r="E270" s="248"/>
    </row>
    <row r="271" spans="5:5" x14ac:dyDescent="0.25">
      <c r="E271" s="248"/>
    </row>
    <row r="272" spans="5:5" x14ac:dyDescent="0.25">
      <c r="E272" s="248"/>
    </row>
    <row r="273" spans="5:5" x14ac:dyDescent="0.25">
      <c r="E273" s="248"/>
    </row>
    <row r="274" spans="5:5" x14ac:dyDescent="0.25">
      <c r="E274" s="248"/>
    </row>
    <row r="275" spans="5:5" x14ac:dyDescent="0.25">
      <c r="E275" s="248"/>
    </row>
    <row r="276" spans="5:5" x14ac:dyDescent="0.25">
      <c r="E276" s="248"/>
    </row>
    <row r="277" spans="5:5" x14ac:dyDescent="0.25">
      <c r="E277" s="248"/>
    </row>
    <row r="278" spans="5:5" x14ac:dyDescent="0.25">
      <c r="E278" s="248"/>
    </row>
    <row r="279" spans="5:5" x14ac:dyDescent="0.25">
      <c r="E279" s="248"/>
    </row>
    <row r="280" spans="5:5" x14ac:dyDescent="0.25">
      <c r="E280" s="248"/>
    </row>
    <row r="281" spans="5:5" x14ac:dyDescent="0.25">
      <c r="E281" s="248"/>
    </row>
    <row r="282" spans="5:5" x14ac:dyDescent="0.25">
      <c r="E282" s="248"/>
    </row>
    <row r="283" spans="5:5" x14ac:dyDescent="0.25">
      <c r="E283" s="248"/>
    </row>
    <row r="284" spans="5:5" x14ac:dyDescent="0.25">
      <c r="E284" s="248"/>
    </row>
    <row r="285" spans="5:5" x14ac:dyDescent="0.25">
      <c r="E285" s="248"/>
    </row>
    <row r="286" spans="5:5" x14ac:dyDescent="0.25">
      <c r="E286" s="248"/>
    </row>
    <row r="287" spans="5:5" x14ac:dyDescent="0.25">
      <c r="E287" s="248"/>
    </row>
    <row r="288" spans="5:5" x14ac:dyDescent="0.25">
      <c r="E288" s="248"/>
    </row>
    <row r="289" spans="5:5" x14ac:dyDescent="0.25">
      <c r="E289" s="248"/>
    </row>
    <row r="290" spans="5:5" x14ac:dyDescent="0.25">
      <c r="E290" s="248"/>
    </row>
    <row r="291" spans="5:5" x14ac:dyDescent="0.25">
      <c r="E291" s="248"/>
    </row>
    <row r="292" spans="5:5" x14ac:dyDescent="0.25">
      <c r="E292" s="248"/>
    </row>
    <row r="293" spans="5:5" x14ac:dyDescent="0.25">
      <c r="E293" s="248"/>
    </row>
    <row r="294" spans="5:5" x14ac:dyDescent="0.25">
      <c r="E294" s="248"/>
    </row>
    <row r="295" spans="5:5" x14ac:dyDescent="0.25">
      <c r="E295" s="248"/>
    </row>
    <row r="296" spans="5:5" x14ac:dyDescent="0.25">
      <c r="E296" s="248"/>
    </row>
    <row r="297" spans="5:5" x14ac:dyDescent="0.25">
      <c r="E297" s="248"/>
    </row>
    <row r="298" spans="5:5" x14ac:dyDescent="0.25">
      <c r="E298" s="248"/>
    </row>
    <row r="299" spans="5:5" x14ac:dyDescent="0.25">
      <c r="E299" s="248"/>
    </row>
    <row r="300" spans="5:5" x14ac:dyDescent="0.25">
      <c r="E300" s="248"/>
    </row>
    <row r="301" spans="5:5" x14ac:dyDescent="0.25">
      <c r="E301" s="248"/>
    </row>
    <row r="302" spans="5:5" x14ac:dyDescent="0.25">
      <c r="E302" s="248"/>
    </row>
    <row r="303" spans="5:5" x14ac:dyDescent="0.25">
      <c r="E303" s="248"/>
    </row>
    <row r="304" spans="5:5" x14ac:dyDescent="0.25">
      <c r="E304" s="248"/>
    </row>
    <row r="305" spans="5:5" x14ac:dyDescent="0.25">
      <c r="E305" s="248"/>
    </row>
    <row r="306" spans="5:5" x14ac:dyDescent="0.25">
      <c r="E306" s="248"/>
    </row>
    <row r="307" spans="5:5" x14ac:dyDescent="0.25">
      <c r="E307" s="248"/>
    </row>
    <row r="308" spans="5:5" x14ac:dyDescent="0.25">
      <c r="E308" s="248"/>
    </row>
    <row r="309" spans="5:5" x14ac:dyDescent="0.25">
      <c r="E309" s="248"/>
    </row>
    <row r="310" spans="5:5" x14ac:dyDescent="0.25">
      <c r="E310" s="248"/>
    </row>
    <row r="311" spans="5:5" x14ac:dyDescent="0.25">
      <c r="E311" s="248"/>
    </row>
    <row r="312" spans="5:5" x14ac:dyDescent="0.25">
      <c r="E312" s="248"/>
    </row>
    <row r="313" spans="5:5" x14ac:dyDescent="0.25">
      <c r="E313" s="248"/>
    </row>
    <row r="314" spans="5:5" x14ac:dyDescent="0.25">
      <c r="E314" s="248"/>
    </row>
    <row r="315" spans="5:5" x14ac:dyDescent="0.25">
      <c r="E315" s="248"/>
    </row>
    <row r="316" spans="5:5" x14ac:dyDescent="0.25">
      <c r="E316" s="248"/>
    </row>
    <row r="317" spans="5:5" x14ac:dyDescent="0.25">
      <c r="E317" s="248"/>
    </row>
    <row r="318" spans="5:5" x14ac:dyDescent="0.25">
      <c r="E318" s="248"/>
    </row>
    <row r="319" spans="5:5" x14ac:dyDescent="0.25">
      <c r="E319" s="248"/>
    </row>
    <row r="320" spans="5:5" x14ac:dyDescent="0.25">
      <c r="E320" s="248"/>
    </row>
    <row r="321" spans="5:5" x14ac:dyDescent="0.25">
      <c r="E321" s="248"/>
    </row>
    <row r="322" spans="5:5" x14ac:dyDescent="0.25">
      <c r="E322" s="248"/>
    </row>
    <row r="323" spans="5:5" x14ac:dyDescent="0.25">
      <c r="E323" s="248"/>
    </row>
    <row r="324" spans="5:5" x14ac:dyDescent="0.25">
      <c r="E324" s="248"/>
    </row>
    <row r="325" spans="5:5" x14ac:dyDescent="0.25">
      <c r="E325" s="248"/>
    </row>
    <row r="326" spans="5:5" x14ac:dyDescent="0.25">
      <c r="E326" s="248"/>
    </row>
    <row r="327" spans="5:5" x14ac:dyDescent="0.25">
      <c r="E327" s="248"/>
    </row>
    <row r="328" spans="5:5" x14ac:dyDescent="0.25">
      <c r="E328" s="248"/>
    </row>
    <row r="329" spans="5:5" x14ac:dyDescent="0.25">
      <c r="E329" s="248"/>
    </row>
    <row r="330" spans="5:5" x14ac:dyDescent="0.25">
      <c r="E330" s="248"/>
    </row>
    <row r="331" spans="5:5" x14ac:dyDescent="0.25">
      <c r="E331" s="248"/>
    </row>
    <row r="332" spans="5:5" x14ac:dyDescent="0.25">
      <c r="E332" s="248"/>
    </row>
    <row r="333" spans="5:5" x14ac:dyDescent="0.25">
      <c r="E333" s="248"/>
    </row>
    <row r="334" spans="5:5" x14ac:dyDescent="0.25">
      <c r="E334" s="248"/>
    </row>
    <row r="335" spans="5:5" x14ac:dyDescent="0.25">
      <c r="E335" s="248"/>
    </row>
    <row r="336" spans="5:5" x14ac:dyDescent="0.25">
      <c r="E336" s="248"/>
    </row>
    <row r="337" spans="5:5" x14ac:dyDescent="0.25">
      <c r="E337" s="248"/>
    </row>
    <row r="338" spans="5:5" x14ac:dyDescent="0.25">
      <c r="E338" s="248"/>
    </row>
    <row r="339" spans="5:5" x14ac:dyDescent="0.25">
      <c r="E339" s="248"/>
    </row>
    <row r="340" spans="5:5" x14ac:dyDescent="0.25">
      <c r="E340" s="248"/>
    </row>
    <row r="341" spans="5:5" x14ac:dyDescent="0.25">
      <c r="E341" s="248"/>
    </row>
    <row r="342" spans="5:5" x14ac:dyDescent="0.25">
      <c r="E342" s="248"/>
    </row>
    <row r="343" spans="5:5" x14ac:dyDescent="0.25">
      <c r="E343" s="248"/>
    </row>
    <row r="344" spans="5:5" x14ac:dyDescent="0.25">
      <c r="E344" s="248"/>
    </row>
    <row r="345" spans="5:5" x14ac:dyDescent="0.25">
      <c r="E345" s="248"/>
    </row>
    <row r="346" spans="5:5" x14ac:dyDescent="0.25">
      <c r="E346" s="248"/>
    </row>
    <row r="347" spans="5:5" x14ac:dyDescent="0.25">
      <c r="E347" s="248"/>
    </row>
    <row r="348" spans="5:5" x14ac:dyDescent="0.25">
      <c r="E348" s="248"/>
    </row>
    <row r="349" spans="5:5" x14ac:dyDescent="0.25">
      <c r="E349" s="248"/>
    </row>
    <row r="350" spans="5:5" x14ac:dyDescent="0.25">
      <c r="E350" s="248"/>
    </row>
    <row r="351" spans="5:5" x14ac:dyDescent="0.25">
      <c r="E351" s="248"/>
    </row>
    <row r="352" spans="5:5" x14ac:dyDescent="0.25">
      <c r="E352" s="248"/>
    </row>
    <row r="353" spans="5:5" x14ac:dyDescent="0.25">
      <c r="E353" s="248"/>
    </row>
    <row r="354" spans="5:5" x14ac:dyDescent="0.25">
      <c r="E354" s="248"/>
    </row>
    <row r="355" spans="5:5" x14ac:dyDescent="0.25">
      <c r="E355" s="248"/>
    </row>
    <row r="356" spans="5:5" x14ac:dyDescent="0.25">
      <c r="E356" s="248"/>
    </row>
    <row r="357" spans="5:5" x14ac:dyDescent="0.25">
      <c r="E357" s="248"/>
    </row>
    <row r="358" spans="5:5" x14ac:dyDescent="0.25">
      <c r="E358" s="248"/>
    </row>
    <row r="359" spans="5:5" x14ac:dyDescent="0.25">
      <c r="E359" s="248"/>
    </row>
    <row r="360" spans="5:5" x14ac:dyDescent="0.25">
      <c r="E360" s="248"/>
    </row>
    <row r="361" spans="5:5" x14ac:dyDescent="0.25">
      <c r="E361" s="248"/>
    </row>
    <row r="362" spans="5:5" x14ac:dyDescent="0.25">
      <c r="E362" s="248"/>
    </row>
    <row r="363" spans="5:5" x14ac:dyDescent="0.25">
      <c r="E363" s="248"/>
    </row>
    <row r="364" spans="5:5" x14ac:dyDescent="0.25">
      <c r="E364" s="248"/>
    </row>
    <row r="365" spans="5:5" x14ac:dyDescent="0.25">
      <c r="E365" s="248"/>
    </row>
    <row r="366" spans="5:5" x14ac:dyDescent="0.25">
      <c r="E366" s="248"/>
    </row>
    <row r="367" spans="5:5" x14ac:dyDescent="0.25">
      <c r="E367" s="248"/>
    </row>
    <row r="368" spans="5:5" x14ac:dyDescent="0.25">
      <c r="E368" s="248"/>
    </row>
    <row r="369" spans="5:5" x14ac:dyDescent="0.25">
      <c r="E369" s="248"/>
    </row>
    <row r="370" spans="5:5" x14ac:dyDescent="0.25">
      <c r="E370" s="248"/>
    </row>
    <row r="371" spans="5:5" x14ac:dyDescent="0.25">
      <c r="E371" s="248"/>
    </row>
    <row r="372" spans="5:5" x14ac:dyDescent="0.25">
      <c r="E372" s="248"/>
    </row>
    <row r="373" spans="5:5" x14ac:dyDescent="0.25">
      <c r="E373" s="248"/>
    </row>
    <row r="374" spans="5:5" x14ac:dyDescent="0.25">
      <c r="E374" s="248"/>
    </row>
    <row r="375" spans="5:5" x14ac:dyDescent="0.25">
      <c r="E375" s="248"/>
    </row>
    <row r="376" spans="5:5" x14ac:dyDescent="0.25">
      <c r="E376" s="248"/>
    </row>
    <row r="377" spans="5:5" x14ac:dyDescent="0.25">
      <c r="E377" s="248"/>
    </row>
    <row r="378" spans="5:5" x14ac:dyDescent="0.25">
      <c r="E378" s="248"/>
    </row>
    <row r="379" spans="5:5" x14ac:dyDescent="0.25">
      <c r="E379" s="248"/>
    </row>
    <row r="380" spans="5:5" x14ac:dyDescent="0.25">
      <c r="E380" s="248"/>
    </row>
    <row r="381" spans="5:5" x14ac:dyDescent="0.25">
      <c r="E381" s="248"/>
    </row>
    <row r="382" spans="5:5" x14ac:dyDescent="0.25">
      <c r="E382" s="248"/>
    </row>
    <row r="383" spans="5:5" x14ac:dyDescent="0.25">
      <c r="E383" s="248"/>
    </row>
    <row r="384" spans="5:5" x14ac:dyDescent="0.25">
      <c r="E384" s="248"/>
    </row>
    <row r="385" spans="5:5" x14ac:dyDescent="0.25">
      <c r="E385" s="248"/>
    </row>
    <row r="386" spans="5:5" x14ac:dyDescent="0.25">
      <c r="E386" s="248"/>
    </row>
    <row r="387" spans="5:5" x14ac:dyDescent="0.25">
      <c r="E387" s="248"/>
    </row>
    <row r="388" spans="5:5" x14ac:dyDescent="0.25">
      <c r="E388" s="248"/>
    </row>
    <row r="389" spans="5:5" x14ac:dyDescent="0.25">
      <c r="E389" s="248"/>
    </row>
    <row r="390" spans="5:5" x14ac:dyDescent="0.25">
      <c r="E390" s="248"/>
    </row>
    <row r="391" spans="5:5" x14ac:dyDescent="0.25">
      <c r="E391" s="248"/>
    </row>
    <row r="392" spans="5:5" x14ac:dyDescent="0.25">
      <c r="E392" s="248"/>
    </row>
    <row r="393" spans="5:5" x14ac:dyDescent="0.25">
      <c r="E393" s="248"/>
    </row>
    <row r="394" spans="5:5" x14ac:dyDescent="0.25">
      <c r="E394" s="248"/>
    </row>
    <row r="395" spans="5:5" x14ac:dyDescent="0.25">
      <c r="E395" s="248"/>
    </row>
    <row r="396" spans="5:5" x14ac:dyDescent="0.25">
      <c r="E396" s="248"/>
    </row>
    <row r="397" spans="5:5" x14ac:dyDescent="0.25">
      <c r="E397" s="248"/>
    </row>
    <row r="398" spans="5:5" x14ac:dyDescent="0.25">
      <c r="E398" s="248"/>
    </row>
    <row r="399" spans="5:5" x14ac:dyDescent="0.25">
      <c r="E399" s="248"/>
    </row>
    <row r="400" spans="5:5" x14ac:dyDescent="0.25">
      <c r="E400" s="248"/>
    </row>
    <row r="401" spans="5:5" x14ac:dyDescent="0.25">
      <c r="E401" s="248"/>
    </row>
    <row r="402" spans="5:5" x14ac:dyDescent="0.25">
      <c r="E402" s="248"/>
    </row>
    <row r="403" spans="5:5" x14ac:dyDescent="0.25">
      <c r="E403" s="248"/>
    </row>
    <row r="404" spans="5:5" x14ac:dyDescent="0.25">
      <c r="E404" s="248"/>
    </row>
    <row r="405" spans="5:5" x14ac:dyDescent="0.25">
      <c r="E405" s="248"/>
    </row>
    <row r="406" spans="5:5" x14ac:dyDescent="0.25">
      <c r="E406" s="248"/>
    </row>
    <row r="407" spans="5:5" x14ac:dyDescent="0.25">
      <c r="E407" s="248"/>
    </row>
    <row r="408" spans="5:5" x14ac:dyDescent="0.25">
      <c r="E408" s="248"/>
    </row>
    <row r="409" spans="5:5" x14ac:dyDescent="0.25">
      <c r="E409" s="248"/>
    </row>
    <row r="410" spans="5:5" x14ac:dyDescent="0.25">
      <c r="E410" s="248"/>
    </row>
    <row r="411" spans="5:5" x14ac:dyDescent="0.25">
      <c r="E411" s="248"/>
    </row>
    <row r="412" spans="5:5" x14ac:dyDescent="0.25">
      <c r="E412" s="248"/>
    </row>
    <row r="413" spans="5:5" x14ac:dyDescent="0.25">
      <c r="E413" s="248"/>
    </row>
    <row r="414" spans="5:5" x14ac:dyDescent="0.25">
      <c r="E414" s="248"/>
    </row>
    <row r="415" spans="5:5" x14ac:dyDescent="0.25">
      <c r="E415" s="248"/>
    </row>
    <row r="416" spans="5:5" x14ac:dyDescent="0.25">
      <c r="E416" s="248"/>
    </row>
    <row r="417" spans="5:5" x14ac:dyDescent="0.25">
      <c r="E417" s="248"/>
    </row>
    <row r="418" spans="5:5" x14ac:dyDescent="0.25">
      <c r="E418" s="248"/>
    </row>
    <row r="419" spans="5:5" x14ac:dyDescent="0.25">
      <c r="E419" s="248"/>
    </row>
    <row r="420" spans="5:5" x14ac:dyDescent="0.25">
      <c r="E420" s="248"/>
    </row>
    <row r="421" spans="5:5" x14ac:dyDescent="0.25">
      <c r="E421" s="248"/>
    </row>
    <row r="422" spans="5:5" x14ac:dyDescent="0.25">
      <c r="E422" s="248"/>
    </row>
    <row r="423" spans="5:5" x14ac:dyDescent="0.25">
      <c r="E423" s="248"/>
    </row>
    <row r="424" spans="5:5" x14ac:dyDescent="0.25">
      <c r="E424" s="248"/>
    </row>
    <row r="425" spans="5:5" x14ac:dyDescent="0.25">
      <c r="E425" s="248"/>
    </row>
    <row r="426" spans="5:5" x14ac:dyDescent="0.25">
      <c r="E426" s="248"/>
    </row>
    <row r="427" spans="5:5" x14ac:dyDescent="0.25">
      <c r="E427" s="248"/>
    </row>
    <row r="428" spans="5:5" x14ac:dyDescent="0.25">
      <c r="E428" s="248"/>
    </row>
    <row r="429" spans="5:5" x14ac:dyDescent="0.25">
      <c r="E429" s="248"/>
    </row>
    <row r="430" spans="5:5" x14ac:dyDescent="0.25">
      <c r="E430" s="248"/>
    </row>
    <row r="431" spans="5:5" x14ac:dyDescent="0.25">
      <c r="E431" s="248"/>
    </row>
    <row r="432" spans="5:5" x14ac:dyDescent="0.25">
      <c r="E432" s="248"/>
    </row>
    <row r="433" spans="5:5" x14ac:dyDescent="0.25">
      <c r="E433" s="248"/>
    </row>
    <row r="434" spans="5:5" x14ac:dyDescent="0.25">
      <c r="E434" s="248"/>
    </row>
    <row r="435" spans="5:5" x14ac:dyDescent="0.25">
      <c r="E435" s="248"/>
    </row>
    <row r="436" spans="5:5" x14ac:dyDescent="0.25">
      <c r="E436" s="248"/>
    </row>
    <row r="437" spans="5:5" x14ac:dyDescent="0.25">
      <c r="E437" s="248"/>
    </row>
    <row r="438" spans="5:5" x14ac:dyDescent="0.25">
      <c r="E438" s="248"/>
    </row>
    <row r="439" spans="5:5" x14ac:dyDescent="0.25">
      <c r="E439" s="248"/>
    </row>
    <row r="440" spans="5:5" x14ac:dyDescent="0.25">
      <c r="E440" s="248"/>
    </row>
    <row r="441" spans="5:5" x14ac:dyDescent="0.25">
      <c r="E441" s="248"/>
    </row>
    <row r="442" spans="5:5" x14ac:dyDescent="0.25">
      <c r="E442" s="248"/>
    </row>
    <row r="443" spans="5:5" x14ac:dyDescent="0.25">
      <c r="E443" s="248"/>
    </row>
    <row r="444" spans="5:5" x14ac:dyDescent="0.25">
      <c r="E444" s="248"/>
    </row>
    <row r="445" spans="5:5" x14ac:dyDescent="0.25">
      <c r="E445" s="248"/>
    </row>
    <row r="446" spans="5:5" x14ac:dyDescent="0.25">
      <c r="E446" s="248"/>
    </row>
    <row r="447" spans="5:5" x14ac:dyDescent="0.25">
      <c r="E447" s="248"/>
    </row>
    <row r="448" spans="5:5" x14ac:dyDescent="0.25">
      <c r="E448" s="248"/>
    </row>
    <row r="449" spans="5:5" x14ac:dyDescent="0.25">
      <c r="E449" s="248"/>
    </row>
    <row r="450" spans="5:5" x14ac:dyDescent="0.25">
      <c r="E450" s="248"/>
    </row>
    <row r="451" spans="5:5" x14ac:dyDescent="0.25">
      <c r="E451" s="248"/>
    </row>
    <row r="452" spans="5:5" x14ac:dyDescent="0.25">
      <c r="E452" s="248"/>
    </row>
    <row r="453" spans="5:5" x14ac:dyDescent="0.25">
      <c r="E453" s="248"/>
    </row>
    <row r="454" spans="5:5" x14ac:dyDescent="0.25">
      <c r="E454" s="248"/>
    </row>
    <row r="455" spans="5:5" x14ac:dyDescent="0.25">
      <c r="E455" s="248"/>
    </row>
    <row r="456" spans="5:5" x14ac:dyDescent="0.25">
      <c r="E456" s="248"/>
    </row>
    <row r="457" spans="5:5" x14ac:dyDescent="0.25">
      <c r="E457" s="248"/>
    </row>
    <row r="458" spans="5:5" x14ac:dyDescent="0.25">
      <c r="E458" s="248"/>
    </row>
    <row r="459" spans="5:5" x14ac:dyDescent="0.25">
      <c r="E459" s="248"/>
    </row>
    <row r="460" spans="5:5" x14ac:dyDescent="0.25">
      <c r="E460" s="248"/>
    </row>
    <row r="461" spans="5:5" x14ac:dyDescent="0.25">
      <c r="E461" s="248"/>
    </row>
    <row r="462" spans="5:5" x14ac:dyDescent="0.25">
      <c r="E462" s="248"/>
    </row>
    <row r="463" spans="5:5" x14ac:dyDescent="0.25">
      <c r="E463" s="248"/>
    </row>
    <row r="464" spans="5:5" x14ac:dyDescent="0.25">
      <c r="E464" s="248"/>
    </row>
    <row r="465" spans="5:5" x14ac:dyDescent="0.25">
      <c r="E465" s="248"/>
    </row>
    <row r="466" spans="5:5" x14ac:dyDescent="0.25">
      <c r="E466" s="248"/>
    </row>
    <row r="467" spans="5:5" x14ac:dyDescent="0.25">
      <c r="E467" s="248"/>
    </row>
    <row r="468" spans="5:5" x14ac:dyDescent="0.25">
      <c r="E468" s="248"/>
    </row>
    <row r="469" spans="5:5" x14ac:dyDescent="0.25">
      <c r="E469" s="248"/>
    </row>
    <row r="470" spans="5:5" x14ac:dyDescent="0.25">
      <c r="E470" s="248"/>
    </row>
    <row r="471" spans="5:5" x14ac:dyDescent="0.25">
      <c r="E471" s="248"/>
    </row>
    <row r="472" spans="5:5" x14ac:dyDescent="0.25">
      <c r="E472" s="248"/>
    </row>
    <row r="473" spans="5:5" x14ac:dyDescent="0.25">
      <c r="E473" s="248"/>
    </row>
    <row r="474" spans="5:5" x14ac:dyDescent="0.25">
      <c r="E474" s="248"/>
    </row>
    <row r="475" spans="5:5" x14ac:dyDescent="0.25">
      <c r="E475" s="248"/>
    </row>
    <row r="476" spans="5:5" x14ac:dyDescent="0.25">
      <c r="E476" s="248"/>
    </row>
    <row r="477" spans="5:5" x14ac:dyDescent="0.25">
      <c r="E477" s="248"/>
    </row>
    <row r="478" spans="5:5" x14ac:dyDescent="0.25">
      <c r="E478" s="248"/>
    </row>
    <row r="479" spans="5:5" x14ac:dyDescent="0.25">
      <c r="E479" s="248"/>
    </row>
    <row r="480" spans="5:5" x14ac:dyDescent="0.25">
      <c r="E480" s="248"/>
    </row>
    <row r="481" spans="5:5" x14ac:dyDescent="0.25">
      <c r="E481" s="248"/>
    </row>
    <row r="482" spans="5:5" x14ac:dyDescent="0.25">
      <c r="E482" s="248"/>
    </row>
    <row r="483" spans="5:5" x14ac:dyDescent="0.25">
      <c r="E483" s="248"/>
    </row>
    <row r="484" spans="5:5" x14ac:dyDescent="0.25">
      <c r="E484" s="248"/>
    </row>
    <row r="485" spans="5:5" x14ac:dyDescent="0.25">
      <c r="E485" s="248"/>
    </row>
    <row r="486" spans="5:5" x14ac:dyDescent="0.25">
      <c r="E486" s="248"/>
    </row>
    <row r="487" spans="5:5" x14ac:dyDescent="0.25">
      <c r="E487" s="248"/>
    </row>
    <row r="488" spans="5:5" x14ac:dyDescent="0.25">
      <c r="E488" s="248"/>
    </row>
    <row r="489" spans="5:5" x14ac:dyDescent="0.25">
      <c r="E489" s="248"/>
    </row>
    <row r="490" spans="5:5" x14ac:dyDescent="0.25">
      <c r="E490" s="248"/>
    </row>
    <row r="491" spans="5:5" x14ac:dyDescent="0.25">
      <c r="E491" s="248"/>
    </row>
    <row r="492" spans="5:5" x14ac:dyDescent="0.25">
      <c r="E492" s="248"/>
    </row>
    <row r="493" spans="5:5" x14ac:dyDescent="0.25">
      <c r="E493" s="248"/>
    </row>
    <row r="494" spans="5:5" x14ac:dyDescent="0.25">
      <c r="E494" s="248"/>
    </row>
    <row r="495" spans="5:5" x14ac:dyDescent="0.25">
      <c r="E495" s="248"/>
    </row>
    <row r="496" spans="5:5" x14ac:dyDescent="0.25">
      <c r="E496" s="248"/>
    </row>
    <row r="497" spans="5:5" x14ac:dyDescent="0.25">
      <c r="E497" s="248"/>
    </row>
    <row r="498" spans="5:5" x14ac:dyDescent="0.25">
      <c r="E498" s="248"/>
    </row>
    <row r="499" spans="5:5" x14ac:dyDescent="0.25">
      <c r="E499" s="248"/>
    </row>
    <row r="500" spans="5:5" x14ac:dyDescent="0.25">
      <c r="E500" s="248"/>
    </row>
    <row r="501" spans="5:5" x14ac:dyDescent="0.25">
      <c r="E501" s="248"/>
    </row>
    <row r="502" spans="5:5" x14ac:dyDescent="0.25">
      <c r="E502" s="248"/>
    </row>
    <row r="503" spans="5:5" x14ac:dyDescent="0.25">
      <c r="E503" s="248"/>
    </row>
    <row r="504" spans="5:5" x14ac:dyDescent="0.25">
      <c r="E504" s="248"/>
    </row>
    <row r="505" spans="5:5" x14ac:dyDescent="0.25">
      <c r="E505" s="248"/>
    </row>
    <row r="506" spans="5:5" x14ac:dyDescent="0.25">
      <c r="E506" s="248"/>
    </row>
    <row r="507" spans="5:5" x14ac:dyDescent="0.25">
      <c r="E507" s="248"/>
    </row>
    <row r="508" spans="5:5" x14ac:dyDescent="0.25">
      <c r="E508" s="248"/>
    </row>
    <row r="509" spans="5:5" x14ac:dyDescent="0.25">
      <c r="E509" s="248"/>
    </row>
    <row r="510" spans="5:5" x14ac:dyDescent="0.25">
      <c r="E510" s="248"/>
    </row>
    <row r="511" spans="5:5" x14ac:dyDescent="0.25">
      <c r="E511" s="248"/>
    </row>
    <row r="512" spans="5:5" x14ac:dyDescent="0.25">
      <c r="E512" s="248"/>
    </row>
    <row r="513" spans="5:5" x14ac:dyDescent="0.25">
      <c r="E513" s="248"/>
    </row>
    <row r="514" spans="5:5" x14ac:dyDescent="0.25">
      <c r="E514" s="248"/>
    </row>
    <row r="515" spans="5:5" x14ac:dyDescent="0.25">
      <c r="E515" s="248"/>
    </row>
    <row r="516" spans="5:5" x14ac:dyDescent="0.25">
      <c r="E516" s="248"/>
    </row>
    <row r="517" spans="5:5" x14ac:dyDescent="0.25">
      <c r="E517" s="248"/>
    </row>
    <row r="518" spans="5:5" x14ac:dyDescent="0.25">
      <c r="E518" s="248"/>
    </row>
    <row r="519" spans="5:5" x14ac:dyDescent="0.25">
      <c r="E519" s="248"/>
    </row>
    <row r="520" spans="5:5" x14ac:dyDescent="0.25">
      <c r="E520" s="248"/>
    </row>
    <row r="521" spans="5:5" x14ac:dyDescent="0.25">
      <c r="E521" s="248"/>
    </row>
    <row r="522" spans="5:5" x14ac:dyDescent="0.25">
      <c r="E522" s="248"/>
    </row>
    <row r="523" spans="5:5" x14ac:dyDescent="0.25">
      <c r="E523" s="248"/>
    </row>
    <row r="524" spans="5:5" x14ac:dyDescent="0.25">
      <c r="E524" s="248"/>
    </row>
    <row r="525" spans="5:5" x14ac:dyDescent="0.25">
      <c r="E525" s="248"/>
    </row>
    <row r="526" spans="5:5" x14ac:dyDescent="0.25">
      <c r="E526" s="248"/>
    </row>
    <row r="527" spans="5:5" x14ac:dyDescent="0.25">
      <c r="E527" s="248"/>
    </row>
    <row r="528" spans="5:5" x14ac:dyDescent="0.25">
      <c r="E528" s="248"/>
    </row>
    <row r="529" spans="5:5" x14ac:dyDescent="0.25">
      <c r="E529" s="248"/>
    </row>
    <row r="530" spans="5:5" x14ac:dyDescent="0.25">
      <c r="E530" s="248"/>
    </row>
    <row r="531" spans="5:5" x14ac:dyDescent="0.25">
      <c r="E531" s="248"/>
    </row>
    <row r="532" spans="5:5" x14ac:dyDescent="0.25">
      <c r="E532" s="248"/>
    </row>
    <row r="533" spans="5:5" x14ac:dyDescent="0.25">
      <c r="E533" s="248"/>
    </row>
    <row r="534" spans="5:5" x14ac:dyDescent="0.25">
      <c r="E534" s="248"/>
    </row>
    <row r="535" spans="5:5" x14ac:dyDescent="0.25">
      <c r="E535" s="248"/>
    </row>
    <row r="536" spans="5:5" x14ac:dyDescent="0.25">
      <c r="E536" s="248"/>
    </row>
    <row r="537" spans="5:5" x14ac:dyDescent="0.25">
      <c r="E537" s="248"/>
    </row>
    <row r="538" spans="5:5" x14ac:dyDescent="0.25">
      <c r="E538" s="248"/>
    </row>
    <row r="539" spans="5:5" x14ac:dyDescent="0.25">
      <c r="E539" s="248"/>
    </row>
    <row r="540" spans="5:5" x14ac:dyDescent="0.25">
      <c r="E540" s="248"/>
    </row>
    <row r="541" spans="5:5" x14ac:dyDescent="0.25">
      <c r="E541" s="248"/>
    </row>
    <row r="542" spans="5:5" x14ac:dyDescent="0.25">
      <c r="E542" s="248"/>
    </row>
    <row r="543" spans="5:5" x14ac:dyDescent="0.25">
      <c r="E543" s="248"/>
    </row>
    <row r="544" spans="5:5" x14ac:dyDescent="0.25">
      <c r="E544" s="248"/>
    </row>
    <row r="545" spans="5:5" x14ac:dyDescent="0.25">
      <c r="E545" s="248"/>
    </row>
    <row r="546" spans="5:5" x14ac:dyDescent="0.25">
      <c r="E546" s="248"/>
    </row>
    <row r="547" spans="5:5" x14ac:dyDescent="0.25">
      <c r="E547" s="248"/>
    </row>
    <row r="548" spans="5:5" x14ac:dyDescent="0.25">
      <c r="E548" s="248"/>
    </row>
    <row r="549" spans="5:5" x14ac:dyDescent="0.25">
      <c r="E549" s="248"/>
    </row>
    <row r="550" spans="5:5" x14ac:dyDescent="0.25">
      <c r="E550" s="248"/>
    </row>
    <row r="551" spans="5:5" x14ac:dyDescent="0.25">
      <c r="E551" s="248"/>
    </row>
    <row r="552" spans="5:5" x14ac:dyDescent="0.25">
      <c r="E552" s="248"/>
    </row>
    <row r="553" spans="5:5" x14ac:dyDescent="0.25">
      <c r="E553" s="248"/>
    </row>
    <row r="554" spans="5:5" x14ac:dyDescent="0.25">
      <c r="E554" s="248"/>
    </row>
    <row r="555" spans="5:5" x14ac:dyDescent="0.25">
      <c r="E555" s="248"/>
    </row>
    <row r="556" spans="5:5" x14ac:dyDescent="0.25">
      <c r="E556" s="248"/>
    </row>
    <row r="557" spans="5:5" x14ac:dyDescent="0.25">
      <c r="E557" s="248"/>
    </row>
    <row r="558" spans="5:5" x14ac:dyDescent="0.25">
      <c r="E558" s="248"/>
    </row>
    <row r="559" spans="5:5" x14ac:dyDescent="0.25">
      <c r="E559" s="248"/>
    </row>
    <row r="560" spans="5:5" x14ac:dyDescent="0.25">
      <c r="E560" s="248"/>
    </row>
    <row r="561" spans="5:5" x14ac:dyDescent="0.25">
      <c r="E561" s="248"/>
    </row>
    <row r="562" spans="5:5" x14ac:dyDescent="0.25">
      <c r="E562" s="248"/>
    </row>
    <row r="563" spans="5:5" x14ac:dyDescent="0.25">
      <c r="E563" s="248"/>
    </row>
    <row r="564" spans="5:5" x14ac:dyDescent="0.25">
      <c r="E564" s="248"/>
    </row>
    <row r="565" spans="5:5" x14ac:dyDescent="0.25">
      <c r="E565" s="248"/>
    </row>
    <row r="566" spans="5:5" x14ac:dyDescent="0.25">
      <c r="E566" s="248"/>
    </row>
    <row r="567" spans="5:5" x14ac:dyDescent="0.25">
      <c r="E567" s="248"/>
    </row>
    <row r="568" spans="5:5" x14ac:dyDescent="0.25">
      <c r="E568" s="248"/>
    </row>
    <row r="569" spans="5:5" x14ac:dyDescent="0.25">
      <c r="E569" s="248"/>
    </row>
    <row r="570" spans="5:5" x14ac:dyDescent="0.25">
      <c r="E570" s="248"/>
    </row>
    <row r="571" spans="5:5" x14ac:dyDescent="0.25">
      <c r="E571" s="248"/>
    </row>
    <row r="572" spans="5:5" x14ac:dyDescent="0.25">
      <c r="E572" s="248"/>
    </row>
    <row r="573" spans="5:5" x14ac:dyDescent="0.25">
      <c r="E573" s="248"/>
    </row>
    <row r="574" spans="5:5" x14ac:dyDescent="0.25">
      <c r="E574" s="248"/>
    </row>
  </sheetData>
  <sheetProtection algorithmName="SHA-512" hashValue="GCI22y2GkU/Yiz6zXlwPE53jnDB3HS061m5iDYUGfVNe1y/Y88vN9pxBZU6JXJ+jL2TeQFHo8HODb69weHICmA==" saltValue="SGFFzaXnzL3wjsvmywMl0g==" spinCount="100000" sheet="1" formatCells="0" formatColumns="0" formatRows="0" insertColumns="0" insertRows="0" insertHyperlinks="0" deleteColumns="0" deleteRows="0" sort="0" autoFilter="0" pivotTables="0"/>
  <mergeCells count="533">
    <mergeCell ref="AI74:AI81"/>
    <mergeCell ref="AG69:AG73"/>
    <mergeCell ref="AH69:AH73"/>
    <mergeCell ref="AI69:AI73"/>
    <mergeCell ref="AE69:AE73"/>
    <mergeCell ref="Z74:Z81"/>
    <mergeCell ref="AA74:AA81"/>
    <mergeCell ref="AB74:AB81"/>
    <mergeCell ref="AC74:AC81"/>
    <mergeCell ref="AD74:AD81"/>
    <mergeCell ref="AE74:AE81"/>
    <mergeCell ref="AG74:AG81"/>
    <mergeCell ref="AH74:AH81"/>
    <mergeCell ref="Z66:Z67"/>
    <mergeCell ref="AA66:AA67"/>
    <mergeCell ref="AB66:AB67"/>
    <mergeCell ref="AC66:AC67"/>
    <mergeCell ref="AD66:AD67"/>
    <mergeCell ref="AE66:AE67"/>
    <mergeCell ref="AG66:AG67"/>
    <mergeCell ref="AH66:AH67"/>
    <mergeCell ref="AI66:AI67"/>
    <mergeCell ref="AA13:AA30"/>
    <mergeCell ref="AB13:AB30"/>
    <mergeCell ref="AC13:AC30"/>
    <mergeCell ref="AD13:AD30"/>
    <mergeCell ref="AE13:AE30"/>
    <mergeCell ref="AG13:AG30"/>
    <mergeCell ref="AH13:AH30"/>
    <mergeCell ref="AI13:AI30"/>
    <mergeCell ref="AF66:AF67"/>
    <mergeCell ref="AG52:AG59"/>
    <mergeCell ref="AH52:AH59"/>
    <mergeCell ref="AI52:AI59"/>
    <mergeCell ref="AA60:AA65"/>
    <mergeCell ref="AB60:AB65"/>
    <mergeCell ref="AC60:AC65"/>
    <mergeCell ref="AD60:AD65"/>
    <mergeCell ref="AE60:AE65"/>
    <mergeCell ref="AG60:AG65"/>
    <mergeCell ref="AH60:AH65"/>
    <mergeCell ref="AI60:AI65"/>
    <mergeCell ref="I52:I59"/>
    <mergeCell ref="J52:J59"/>
    <mergeCell ref="K52:K59"/>
    <mergeCell ref="O52:O59"/>
    <mergeCell ref="P52:P59"/>
    <mergeCell ref="P45:P50"/>
    <mergeCell ref="F52:F59"/>
    <mergeCell ref="Q45:Q51"/>
    <mergeCell ref="AL52:AL59"/>
    <mergeCell ref="Q52:Q59"/>
    <mergeCell ref="AK52:AK59"/>
    <mergeCell ref="AK45:AK51"/>
    <mergeCell ref="I45:I51"/>
    <mergeCell ref="AL45:AL51"/>
    <mergeCell ref="AJ45:AJ51"/>
    <mergeCell ref="M45:M50"/>
    <mergeCell ref="F45:F51"/>
    <mergeCell ref="AJ52:AJ59"/>
    <mergeCell ref="H52:H59"/>
    <mergeCell ref="R45:R51"/>
    <mergeCell ref="T45:T51"/>
    <mergeCell ref="U45:U51"/>
    <mergeCell ref="K45:K51"/>
    <mergeCell ref="AF45:AF51"/>
    <mergeCell ref="D45:D51"/>
    <mergeCell ref="E48:E51"/>
    <mergeCell ref="E45:E47"/>
    <mergeCell ref="F60:F65"/>
    <mergeCell ref="F69:F73"/>
    <mergeCell ref="J45:J51"/>
    <mergeCell ref="AL31:AL39"/>
    <mergeCell ref="V45:V51"/>
    <mergeCell ref="Q31:Q39"/>
    <mergeCell ref="R31:R39"/>
    <mergeCell ref="AK31:AK39"/>
    <mergeCell ref="U40:U44"/>
    <mergeCell ref="AK40:AK44"/>
    <mergeCell ref="AL40:AL44"/>
    <mergeCell ref="AJ40:AJ44"/>
    <mergeCell ref="AG31:AG39"/>
    <mergeCell ref="AH31:AH39"/>
    <mergeCell ref="AI31:AI39"/>
    <mergeCell ref="AG40:AG44"/>
    <mergeCell ref="AH40:AH44"/>
    <mergeCell ref="AI40:AI44"/>
    <mergeCell ref="AD45:AD51"/>
    <mergeCell ref="V40:V44"/>
    <mergeCell ref="M31:M39"/>
    <mergeCell ref="J60:J65"/>
    <mergeCell ref="Q40:Q44"/>
    <mergeCell ref="AL74:AL81"/>
    <mergeCell ref="L60:L65"/>
    <mergeCell ref="N52:N59"/>
    <mergeCell ref="Q69:Q73"/>
    <mergeCell ref="R69:R73"/>
    <mergeCell ref="S69:S73"/>
    <mergeCell ref="Q66:Q67"/>
    <mergeCell ref="AL69:AL73"/>
    <mergeCell ref="S60:S65"/>
    <mergeCell ref="AL66:AL67"/>
    <mergeCell ref="AL60:AL65"/>
    <mergeCell ref="T60:T65"/>
    <mergeCell ref="U60:U65"/>
    <mergeCell ref="V60:V65"/>
    <mergeCell ref="T66:T67"/>
    <mergeCell ref="AK74:AK81"/>
    <mergeCell ref="AK69:AK73"/>
    <mergeCell ref="AK66:AK67"/>
    <mergeCell ref="P60:P65"/>
    <mergeCell ref="M40:M43"/>
    <mergeCell ref="P66:P67"/>
    <mergeCell ref="AF40:AF44"/>
    <mergeCell ref="H69:H73"/>
    <mergeCell ref="G69:G73"/>
    <mergeCell ref="F66:F67"/>
    <mergeCell ref="G66:G67"/>
    <mergeCell ref="AO74:AO76"/>
    <mergeCell ref="AK60:AK65"/>
    <mergeCell ref="K66:K67"/>
    <mergeCell ref="N66:N67"/>
    <mergeCell ref="M69:M73"/>
    <mergeCell ref="Q60:Q65"/>
    <mergeCell ref="AJ69:AJ73"/>
    <mergeCell ref="R60:R65"/>
    <mergeCell ref="AF60:AF65"/>
    <mergeCell ref="AF69:AF73"/>
    <mergeCell ref="AF74:AF81"/>
    <mergeCell ref="Z69:Z73"/>
    <mergeCell ref="AA69:AA73"/>
    <mergeCell ref="AB69:AB73"/>
    <mergeCell ref="AC69:AC73"/>
    <mergeCell ref="AD69:AD73"/>
    <mergeCell ref="N74:N81"/>
    <mergeCell ref="K60:K65"/>
    <mergeCell ref="J69:J73"/>
    <mergeCell ref="I69:I73"/>
    <mergeCell ref="L69:L73"/>
    <mergeCell ref="N69:N73"/>
    <mergeCell ref="M74:M81"/>
    <mergeCell ref="K69:K73"/>
    <mergeCell ref="P69:P73"/>
    <mergeCell ref="O69:O73"/>
    <mergeCell ref="AU80:AU81"/>
    <mergeCell ref="AT77:AT79"/>
    <mergeCell ref="AU77:AU79"/>
    <mergeCell ref="AM80:AM81"/>
    <mergeCell ref="AN80:AN81"/>
    <mergeCell ref="AO80:AO81"/>
    <mergeCell ref="AP80:AP81"/>
    <mergeCell ref="AQ80:AQ81"/>
    <mergeCell ref="AR80:AR81"/>
    <mergeCell ref="AT80:AT81"/>
    <mergeCell ref="AS80:AS81"/>
    <mergeCell ref="AS77:AS79"/>
    <mergeCell ref="AT71:AT73"/>
    <mergeCell ref="AU71:AU73"/>
    <mergeCell ref="AQ69:AQ73"/>
    <mergeCell ref="AR69:AR73"/>
    <mergeCell ref="AS69:AS73"/>
    <mergeCell ref="AQ77:AQ79"/>
    <mergeCell ref="AR77:AR79"/>
    <mergeCell ref="AU74:AU76"/>
    <mergeCell ref="AT74:AT76"/>
    <mergeCell ref="AQ74:AQ76"/>
    <mergeCell ref="AR74:AR76"/>
    <mergeCell ref="AS74:AS76"/>
    <mergeCell ref="AM69:AM73"/>
    <mergeCell ref="AN69:AN73"/>
    <mergeCell ref="AO69:AO73"/>
    <mergeCell ref="AP69:AP73"/>
    <mergeCell ref="AM77:AM79"/>
    <mergeCell ref="AN77:AN79"/>
    <mergeCell ref="AO77:AO79"/>
    <mergeCell ref="AP77:AP79"/>
    <mergeCell ref="AM74:AM76"/>
    <mergeCell ref="AN74:AN76"/>
    <mergeCell ref="AP74:AP76"/>
    <mergeCell ref="AM64:AM65"/>
    <mergeCell ref="AN64:AN65"/>
    <mergeCell ref="AO64:AO65"/>
    <mergeCell ref="AP64:AP65"/>
    <mergeCell ref="AQ64:AQ65"/>
    <mergeCell ref="AR64:AR65"/>
    <mergeCell ref="AS64:AS65"/>
    <mergeCell ref="AM62:AM63"/>
    <mergeCell ref="AN62:AN63"/>
    <mergeCell ref="AO62:AO63"/>
    <mergeCell ref="AP62:AP63"/>
    <mergeCell ref="AQ62:AQ63"/>
    <mergeCell ref="AR62:AR63"/>
    <mergeCell ref="AS62:AS63"/>
    <mergeCell ref="AT64:AT65"/>
    <mergeCell ref="AU62:AU63"/>
    <mergeCell ref="AU56:AU57"/>
    <mergeCell ref="AS56:AS57"/>
    <mergeCell ref="AT56:AT57"/>
    <mergeCell ref="AT52:AT53"/>
    <mergeCell ref="AR52:AR53"/>
    <mergeCell ref="AS52:AS53"/>
    <mergeCell ref="AM40:AM43"/>
    <mergeCell ref="AT40:AT43"/>
    <mergeCell ref="AU40:AU43"/>
    <mergeCell ref="AN40:AN43"/>
    <mergeCell ref="AO40:AO43"/>
    <mergeCell ref="AM52:AM53"/>
    <mergeCell ref="AN52:AN53"/>
    <mergeCell ref="AO52:AO53"/>
    <mergeCell ref="AP52:AP53"/>
    <mergeCell ref="AN49:AN50"/>
    <mergeCell ref="AO49:AO50"/>
    <mergeCell ref="AP49:AP50"/>
    <mergeCell ref="AQ52:AQ53"/>
    <mergeCell ref="AU52:AU53"/>
    <mergeCell ref="AS40:AS43"/>
    <mergeCell ref="AQ49:AQ50"/>
    <mergeCell ref="AM56:AM57"/>
    <mergeCell ref="AN56:AN57"/>
    <mergeCell ref="AO56:AO57"/>
    <mergeCell ref="AP56:AP57"/>
    <mergeCell ref="AP40:AP43"/>
    <mergeCell ref="P31:P39"/>
    <mergeCell ref="AQ40:AQ43"/>
    <mergeCell ref="AR40:AR43"/>
    <mergeCell ref="AN33:AN35"/>
    <mergeCell ref="P40:P44"/>
    <mergeCell ref="AQ56:AQ57"/>
    <mergeCell ref="AR56:AR57"/>
    <mergeCell ref="S45:S51"/>
    <mergeCell ref="AB40:AB44"/>
    <mergeCell ref="AC40:AC44"/>
    <mergeCell ref="AD40:AD44"/>
    <mergeCell ref="AE40:AE44"/>
    <mergeCell ref="AF52:AF59"/>
    <mergeCell ref="Z45:Z50"/>
    <mergeCell ref="AA45:AA51"/>
    <mergeCell ref="AB45:AB51"/>
    <mergeCell ref="AC45:AC51"/>
    <mergeCell ref="AF31:AF39"/>
    <mergeCell ref="AM49:AM50"/>
    <mergeCell ref="A31:A38"/>
    <mergeCell ref="B31:B38"/>
    <mergeCell ref="C35:C38"/>
    <mergeCell ref="D35:D39"/>
    <mergeCell ref="H31:H39"/>
    <mergeCell ref="AO33:AO35"/>
    <mergeCell ref="AQ33:AQ35"/>
    <mergeCell ref="AR33:AR35"/>
    <mergeCell ref="AR49:AR50"/>
    <mergeCell ref="A40:A82"/>
    <mergeCell ref="B40:B82"/>
    <mergeCell ref="D60:D65"/>
    <mergeCell ref="G31:G39"/>
    <mergeCell ref="E69:E73"/>
    <mergeCell ref="D69:D73"/>
    <mergeCell ref="F74:F81"/>
    <mergeCell ref="G52:G59"/>
    <mergeCell ref="G60:G65"/>
    <mergeCell ref="E74:E81"/>
    <mergeCell ref="C40:C82"/>
    <mergeCell ref="E40:E43"/>
    <mergeCell ref="E60:E65"/>
    <mergeCell ref="D52:D59"/>
    <mergeCell ref="E52:E59"/>
    <mergeCell ref="AS33:AS35"/>
    <mergeCell ref="C32:C34"/>
    <mergeCell ref="D32:D34"/>
    <mergeCell ref="AM33:AM35"/>
    <mergeCell ref="AA31:AA39"/>
    <mergeCell ref="AB31:AB39"/>
    <mergeCell ref="AC31:AC39"/>
    <mergeCell ref="F31:F39"/>
    <mergeCell ref="G13:G30"/>
    <mergeCell ref="H13:H30"/>
    <mergeCell ref="I31:I39"/>
    <mergeCell ref="C14:C29"/>
    <mergeCell ref="AS20:AS21"/>
    <mergeCell ref="AP33:AP35"/>
    <mergeCell ref="E32:E39"/>
    <mergeCell ref="N31:N39"/>
    <mergeCell ref="Q13:Q30"/>
    <mergeCell ref="R13:R30"/>
    <mergeCell ref="AM20:AM21"/>
    <mergeCell ref="AN20:AN21"/>
    <mergeCell ref="AS22:AS24"/>
    <mergeCell ref="AN17:AN19"/>
    <mergeCell ref="Z31:Z39"/>
    <mergeCell ref="AD31:AD39"/>
    <mergeCell ref="AU29:AU30"/>
    <mergeCell ref="AT27:AT28"/>
    <mergeCell ref="AU27:AU28"/>
    <mergeCell ref="AP27:AP28"/>
    <mergeCell ref="AQ27:AQ28"/>
    <mergeCell ref="AP29:AP30"/>
    <mergeCell ref="AQ29:AQ30"/>
    <mergeCell ref="AR29:AR30"/>
    <mergeCell ref="AS27:AS28"/>
    <mergeCell ref="AT29:AT30"/>
    <mergeCell ref="AT33:AT35"/>
    <mergeCell ref="AU33:AU35"/>
    <mergeCell ref="J31:J39"/>
    <mergeCell ref="K31:K39"/>
    <mergeCell ref="L31:L39"/>
    <mergeCell ref="I13:I30"/>
    <mergeCell ref="AT1:AU7"/>
    <mergeCell ref="AT13:AT15"/>
    <mergeCell ref="AU13:AU15"/>
    <mergeCell ref="AU20:AU21"/>
    <mergeCell ref="AN9:AR10"/>
    <mergeCell ref="AU17:AU19"/>
    <mergeCell ref="AQ13:AQ15"/>
    <mergeCell ref="AQ17:AQ19"/>
    <mergeCell ref="AP17:AP19"/>
    <mergeCell ref="AS9:AS12"/>
    <mergeCell ref="D3:AQ3"/>
    <mergeCell ref="AT9:AT12"/>
    <mergeCell ref="AU9:AU12"/>
    <mergeCell ref="AF13:AF30"/>
    <mergeCell ref="AA8:AC8"/>
    <mergeCell ref="AU22:AU24"/>
    <mergeCell ref="AT20:AT21"/>
    <mergeCell ref="S9:S12"/>
    <mergeCell ref="A1:C7"/>
    <mergeCell ref="AO11:AO12"/>
    <mergeCell ref="AP11:AP12"/>
    <mergeCell ref="AQ11:AR11"/>
    <mergeCell ref="D4:E7"/>
    <mergeCell ref="AM9:AM12"/>
    <mergeCell ref="I11:I12"/>
    <mergeCell ref="A9:A12"/>
    <mergeCell ref="B9:B12"/>
    <mergeCell ref="C9:C12"/>
    <mergeCell ref="N9:N12"/>
    <mergeCell ref="H11:H12"/>
    <mergeCell ref="R9:R12"/>
    <mergeCell ref="G9:K10"/>
    <mergeCell ref="G11:G12"/>
    <mergeCell ref="J11:K11"/>
    <mergeCell ref="P9:P12"/>
    <mergeCell ref="L9:L12"/>
    <mergeCell ref="M9:M12"/>
    <mergeCell ref="Q9:Q12"/>
    <mergeCell ref="AK9:AK12"/>
    <mergeCell ref="AN11:AN12"/>
    <mergeCell ref="AL9:AL12"/>
    <mergeCell ref="AE9:AE12"/>
    <mergeCell ref="AT17:AT19"/>
    <mergeCell ref="AS29:AS30"/>
    <mergeCell ref="A13:A30"/>
    <mergeCell ref="B13:B30"/>
    <mergeCell ref="D13:D30"/>
    <mergeCell ref="D9:D12"/>
    <mergeCell ref="F9:F12"/>
    <mergeCell ref="E9:E12"/>
    <mergeCell ref="F13:F30"/>
    <mergeCell ref="O9:O12"/>
    <mergeCell ref="L13:L30"/>
    <mergeCell ref="E13:E30"/>
    <mergeCell ref="AO27:AO28"/>
    <mergeCell ref="J13:J30"/>
    <mergeCell ref="K13:K30"/>
    <mergeCell ref="AF9:AF12"/>
    <mergeCell ref="M13:M30"/>
    <mergeCell ref="Z9:Z12"/>
    <mergeCell ref="AA9:AA12"/>
    <mergeCell ref="AB9:AB12"/>
    <mergeCell ref="AC9:AC12"/>
    <mergeCell ref="AD9:AD12"/>
    <mergeCell ref="AG9:AG12"/>
    <mergeCell ref="Z13:Z30"/>
    <mergeCell ref="J40:J44"/>
    <mergeCell ref="K40:K44"/>
    <mergeCell ref="Q8:S8"/>
    <mergeCell ref="T8:V8"/>
    <mergeCell ref="AW69:AW73"/>
    <mergeCell ref="AR13:AR15"/>
    <mergeCell ref="AS13:AS15"/>
    <mergeCell ref="N13:N30"/>
    <mergeCell ref="AP13:AP15"/>
    <mergeCell ref="O66:O67"/>
    <mergeCell ref="AT22:AT24"/>
    <mergeCell ref="O31:O39"/>
    <mergeCell ref="O13:O30"/>
    <mergeCell ref="AL13:AL30"/>
    <mergeCell ref="AM13:AM15"/>
    <mergeCell ref="AN13:AN15"/>
    <mergeCell ref="AK13:AK30"/>
    <mergeCell ref="AP22:AP24"/>
    <mergeCell ref="AM27:AM28"/>
    <mergeCell ref="AN27:AN28"/>
    <mergeCell ref="AM22:AM24"/>
    <mergeCell ref="AP20:AP21"/>
    <mergeCell ref="AJ13:AJ30"/>
    <mergeCell ref="AO17:AO19"/>
    <mergeCell ref="F4:AS5"/>
    <mergeCell ref="F6:AS7"/>
    <mergeCell ref="AR17:AR19"/>
    <mergeCell ref="AS17:AS19"/>
    <mergeCell ref="AQ22:AQ24"/>
    <mergeCell ref="P13:P30"/>
    <mergeCell ref="AM17:AM19"/>
    <mergeCell ref="AO13:AO15"/>
    <mergeCell ref="AM29:AM30"/>
    <mergeCell ref="AN29:AN30"/>
    <mergeCell ref="AO29:AO30"/>
    <mergeCell ref="AN22:AN24"/>
    <mergeCell ref="AO20:AO21"/>
    <mergeCell ref="S13:S30"/>
    <mergeCell ref="AJ9:AJ12"/>
    <mergeCell ref="AO22:AO24"/>
    <mergeCell ref="AR27:AR28"/>
    <mergeCell ref="AR22:AR24"/>
    <mergeCell ref="AQ20:AQ21"/>
    <mergeCell ref="AR20:AR21"/>
    <mergeCell ref="AD8:AF8"/>
    <mergeCell ref="AG8:AI8"/>
    <mergeCell ref="AH9:AH12"/>
    <mergeCell ref="AI9:AI12"/>
    <mergeCell ref="J66:J67"/>
    <mergeCell ref="I66:I67"/>
    <mergeCell ref="D40:D44"/>
    <mergeCell ref="Q74:Q81"/>
    <mergeCell ref="G74:G81"/>
    <mergeCell ref="H74:H81"/>
    <mergeCell ref="O74:O81"/>
    <mergeCell ref="P74:P81"/>
    <mergeCell ref="D66:D67"/>
    <mergeCell ref="E66:E67"/>
    <mergeCell ref="H66:H67"/>
    <mergeCell ref="F40:F44"/>
    <mergeCell ref="G40:G44"/>
    <mergeCell ref="H40:H44"/>
    <mergeCell ref="I40:I44"/>
    <mergeCell ref="H60:H65"/>
    <mergeCell ref="I60:I65"/>
    <mergeCell ref="G45:G51"/>
    <mergeCell ref="H45:H51"/>
    <mergeCell ref="D74:D81"/>
    <mergeCell ref="I74:I81"/>
    <mergeCell ref="J74:J81"/>
    <mergeCell ref="K74:K81"/>
    <mergeCell ref="L74:L81"/>
    <mergeCell ref="O60:O65"/>
    <mergeCell ref="N60:N65"/>
    <mergeCell ref="O45:O51"/>
    <mergeCell ref="N40:N44"/>
    <mergeCell ref="N45:N51"/>
    <mergeCell ref="L52:L58"/>
    <mergeCell ref="L40:L43"/>
    <mergeCell ref="M52:M58"/>
    <mergeCell ref="AJ31:AJ39"/>
    <mergeCell ref="T31:T39"/>
    <mergeCell ref="U31:U39"/>
    <mergeCell ref="V31:V39"/>
    <mergeCell ref="T40:T44"/>
    <mergeCell ref="O40:O44"/>
    <mergeCell ref="M60:M65"/>
    <mergeCell ref="L45:L50"/>
    <mergeCell ref="AE52:AE59"/>
    <mergeCell ref="AE31:AE39"/>
    <mergeCell ref="Z40:Z44"/>
    <mergeCell ref="AA40:AA44"/>
    <mergeCell ref="Z60:Z65"/>
    <mergeCell ref="AJ74:AJ81"/>
    <mergeCell ref="AJ66:AJ67"/>
    <mergeCell ref="AJ60:AJ65"/>
    <mergeCell ref="R40:R44"/>
    <mergeCell ref="S40:S44"/>
    <mergeCell ref="S31:S39"/>
    <mergeCell ref="V52:V59"/>
    <mergeCell ref="R52:R59"/>
    <mergeCell ref="S52:S59"/>
    <mergeCell ref="U66:U67"/>
    <mergeCell ref="AE45:AE51"/>
    <mergeCell ref="AG45:AG51"/>
    <mergeCell ref="AH45:AH51"/>
    <mergeCell ref="AI45:AI51"/>
    <mergeCell ref="Z52:Z59"/>
    <mergeCell ref="AA52:AA59"/>
    <mergeCell ref="AB52:AB59"/>
    <mergeCell ref="AC52:AC59"/>
    <mergeCell ref="AD52:AD59"/>
    <mergeCell ref="T74:T81"/>
    <mergeCell ref="U74:U81"/>
    <mergeCell ref="V74:V81"/>
    <mergeCell ref="S66:S67"/>
    <mergeCell ref="R66:R67"/>
    <mergeCell ref="W8:Y8"/>
    <mergeCell ref="W9:W12"/>
    <mergeCell ref="X9:X12"/>
    <mergeCell ref="Y9:Y12"/>
    <mergeCell ref="T9:T12"/>
    <mergeCell ref="V66:V67"/>
    <mergeCell ref="T69:T73"/>
    <mergeCell ref="U69:U73"/>
    <mergeCell ref="V69:V73"/>
    <mergeCell ref="T52:T59"/>
    <mergeCell ref="U52:U59"/>
    <mergeCell ref="T13:T30"/>
    <mergeCell ref="R74:R81"/>
    <mergeCell ref="S74:S81"/>
    <mergeCell ref="U9:U12"/>
    <mergeCell ref="V9:V12"/>
    <mergeCell ref="W13:W30"/>
    <mergeCell ref="X13:X30"/>
    <mergeCell ref="Y13:Y30"/>
    <mergeCell ref="W31:W39"/>
    <mergeCell ref="X31:X39"/>
    <mergeCell ref="Y31:Y39"/>
    <mergeCell ref="U13:U30"/>
    <mergeCell ref="V13:V30"/>
    <mergeCell ref="W52:W59"/>
    <mergeCell ref="X52:X59"/>
    <mergeCell ref="Y52:Y59"/>
    <mergeCell ref="W60:W65"/>
    <mergeCell ref="X60:X65"/>
    <mergeCell ref="Y60:Y65"/>
    <mergeCell ref="W40:W44"/>
    <mergeCell ref="X40:X44"/>
    <mergeCell ref="Y40:Y44"/>
    <mergeCell ref="W45:W51"/>
    <mergeCell ref="X45:X51"/>
    <mergeCell ref="Y45:Y51"/>
    <mergeCell ref="W74:W81"/>
    <mergeCell ref="X74:X81"/>
    <mergeCell ref="Y74:Y81"/>
    <mergeCell ref="W66:W67"/>
    <mergeCell ref="X66:X67"/>
    <mergeCell ref="Y66:Y67"/>
    <mergeCell ref="W69:W73"/>
    <mergeCell ref="X69:X73"/>
    <mergeCell ref="Y69:Y73"/>
  </mergeCells>
  <hyperlinks>
    <hyperlink ref="AU36" r:id="rId1" xr:uid="{00000000-0004-0000-0100-000000000000}"/>
    <hyperlink ref="AU37" r:id="rId2" xr:uid="{00000000-0004-0000-0100-000001000000}"/>
    <hyperlink ref="AU38" r:id="rId3" xr:uid="{00000000-0004-0000-0100-000002000000}"/>
    <hyperlink ref="AU45" r:id="rId4" display="enfermeria@hospital-sesquile-cundinamarca.gov.co" xr:uid="{00000000-0004-0000-0100-000003000000}"/>
    <hyperlink ref="AU46" r:id="rId5" display="enfermeria@hospital-sesquile-cundinamarca.gov.co" xr:uid="{00000000-0004-0000-0100-000004000000}"/>
    <hyperlink ref="AU47" r:id="rId6" display="enfermeria@hospital-sesquile-cundinamarca.gov.co" xr:uid="{00000000-0004-0000-0100-000005000000}"/>
    <hyperlink ref="AU48" r:id="rId7" display="enfermeria@hospital-sesquile-cundinamarca.gov.co" xr:uid="{00000000-0004-0000-0100-000006000000}"/>
    <hyperlink ref="AU49" r:id="rId8" display="enfermeria@hospital-sesquile-cundinamarca.gov.co" xr:uid="{00000000-0004-0000-0100-000007000000}"/>
    <hyperlink ref="AU50" r:id="rId9" display="enfermeria@hospital-sesquile-cundinamarca.gov.co" xr:uid="{00000000-0004-0000-0100-000008000000}"/>
    <hyperlink ref="AU52" r:id="rId10" display="enfermeria@hospital-sesquile-cundinamarca.gov.co" xr:uid="{00000000-0004-0000-0100-000009000000}"/>
    <hyperlink ref="AU56" r:id="rId11" display="enfermeria@hospital-sesquile-cundinamarca.gov.co" xr:uid="{00000000-0004-0000-0100-00000A000000}"/>
    <hyperlink ref="AU58" r:id="rId12" display="enfermeria@hospital-sesquile-cundinamarca.gov.co" xr:uid="{00000000-0004-0000-0100-00000B000000}"/>
    <hyperlink ref="AU60" r:id="rId13" display="enfermeria@hospital-sesquile-cundinamarca.gov.co" xr:uid="{00000000-0004-0000-0100-00000C000000}"/>
    <hyperlink ref="AU61" r:id="rId14" display="enfermeria@hospital-sesquile-cundinamarca.gov.co" xr:uid="{00000000-0004-0000-0100-00000D000000}"/>
    <hyperlink ref="AU62" r:id="rId15" display="enfermeria@hospital-sesquile-cundinamarca.gov.co" xr:uid="{00000000-0004-0000-0100-00000E000000}"/>
    <hyperlink ref="AU64" r:id="rId16" display="enfermeria@hospital-sesquile-cundinamarca.gov.co" xr:uid="{00000000-0004-0000-0100-00000F000000}"/>
    <hyperlink ref="AU68" r:id="rId17" display="enfermeria@hospital-sesquile-cundinamarca.gov.co" xr:uid="{00000000-0004-0000-0100-000010000000}"/>
    <hyperlink ref="AU69" r:id="rId18" display="enfermeria@hospital-sesquile-cundinamarca.gov.co" xr:uid="{00000000-0004-0000-0100-000011000000}"/>
    <hyperlink ref="AU71" r:id="rId19" display="enfermeria@hospital-sesquile-cundinamarca.gov.co" xr:uid="{00000000-0004-0000-0100-000012000000}"/>
    <hyperlink ref="AU77" r:id="rId20" display="vacunaciongacha@gmail.com" xr:uid="{00000000-0004-0000-0100-000013000000}"/>
    <hyperlink ref="AU82" r:id="rId21" display="enfermeria@hospital-sesquile-cundinamarca.gov.co" xr:uid="{00000000-0004-0000-0100-000014000000}"/>
    <hyperlink ref="AU39" r:id="rId22" display="calidad@hospital-sesquile.gov.co" xr:uid="{00000000-0004-0000-0100-000015000000}"/>
    <hyperlink ref="AU31" r:id="rId23" xr:uid="{00000000-0004-0000-0100-000016000000}"/>
    <hyperlink ref="AU40" r:id="rId24" display="odontologia@hospital-sesquile-cundinamarca.gov.co " xr:uid="{00000000-0004-0000-0100-000017000000}"/>
    <hyperlink ref="AU20" r:id="rId25" xr:uid="{00000000-0004-0000-0100-000018000000}"/>
    <hyperlink ref="AU17" r:id="rId26" xr:uid="{00000000-0004-0000-0100-000019000000}"/>
    <hyperlink ref="AU13" r:id="rId27" xr:uid="{00000000-0004-0000-0100-00001A000000}"/>
    <hyperlink ref="AU59" r:id="rId28" display="enfermeria@hospital-sesquile-cundinamarca.gov.co" xr:uid="{00000000-0004-0000-0100-00001B000000}"/>
    <hyperlink ref="AU22" r:id="rId29" xr:uid="{00000000-0004-0000-0100-00001C000000}"/>
  </hyperlinks>
  <pageMargins left="0.7" right="0.7" top="0.75" bottom="0.75" header="0.3" footer="0.3"/>
  <pageSetup paperSize="9" scale="23" orientation="landscape"/>
  <rowBreaks count="2" manualBreakCount="2">
    <brk id="44" max="37" man="1"/>
    <brk id="67" max="37" man="1"/>
  </rowBreaks>
  <colBreaks count="1" manualBreakCount="1">
    <brk id="47" max="1048575" man="1"/>
  </colBreaks>
  <drawing r:id="rId3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5:F15"/>
  <sheetViews>
    <sheetView zoomScale="183" workbookViewId="0">
      <selection activeCell="F10" sqref="F10"/>
    </sheetView>
  </sheetViews>
  <sheetFormatPr baseColWidth="10" defaultColWidth="8.83203125" defaultRowHeight="15" x14ac:dyDescent="0.2"/>
  <cols>
    <col min="1" max="256" width="11.5" customWidth="1"/>
  </cols>
  <sheetData>
    <row r="5" spans="3:6" x14ac:dyDescent="0.2">
      <c r="D5" t="s">
        <v>390</v>
      </c>
      <c r="E5" t="s">
        <v>209</v>
      </c>
      <c r="F5" t="s">
        <v>391</v>
      </c>
    </row>
    <row r="6" spans="3:6" x14ac:dyDescent="0.2">
      <c r="C6" t="s">
        <v>392</v>
      </c>
      <c r="D6">
        <v>8</v>
      </c>
      <c r="E6">
        <v>9</v>
      </c>
      <c r="F6" s="541">
        <f>'PROCESOS DIRECCIONAMIENTO '!AP28</f>
        <v>9.2564766839378226E-2</v>
      </c>
    </row>
    <row r="7" spans="3:6" x14ac:dyDescent="0.2">
      <c r="C7" t="s">
        <v>296</v>
      </c>
      <c r="D7">
        <v>20</v>
      </c>
      <c r="E7">
        <v>26</v>
      </c>
      <c r="F7" s="541">
        <f>'PROCESOS MISIONALES'!CI93</f>
        <v>0.58466159894759429</v>
      </c>
    </row>
    <row r="8" spans="3:6" x14ac:dyDescent="0.2">
      <c r="C8" t="s">
        <v>393</v>
      </c>
      <c r="D8">
        <v>6</v>
      </c>
      <c r="E8">
        <v>6</v>
      </c>
      <c r="F8" s="541">
        <f>'PROCESOS APOYO'!AP34</f>
        <v>0.16499999999999998</v>
      </c>
    </row>
    <row r="9" spans="3:6" x14ac:dyDescent="0.2">
      <c r="C9" t="s">
        <v>394</v>
      </c>
      <c r="D9">
        <v>3</v>
      </c>
      <c r="E9">
        <v>3</v>
      </c>
      <c r="F9" s="541">
        <f>'PROCESOS EVALUACIÓN'!AP17</f>
        <v>0.04</v>
      </c>
    </row>
    <row r="10" spans="3:6" x14ac:dyDescent="0.2">
      <c r="D10">
        <f>SUM(D6:D9)</f>
        <v>37</v>
      </c>
      <c r="E10">
        <f>SUM(E6:E9)</f>
        <v>44</v>
      </c>
      <c r="F10" s="542">
        <f>SUM(F6:F9)</f>
        <v>0.88222636578697244</v>
      </c>
    </row>
    <row r="11" spans="3:6" x14ac:dyDescent="0.2">
      <c r="F11" s="541">
        <f>D10/E10</f>
        <v>0.84090909090909094</v>
      </c>
    </row>
    <row r="15" spans="3:6" x14ac:dyDescent="0.2">
      <c r="C15" t="s">
        <v>395</v>
      </c>
      <c r="D15" s="542">
        <f>'PLAN INDICATIVO '!AL83</f>
        <v>0.8999999999999998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4"/>
  <sheetViews>
    <sheetView workbookViewId="0">
      <selection activeCell="F14" sqref="F14"/>
    </sheetView>
  </sheetViews>
  <sheetFormatPr baseColWidth="10" defaultColWidth="10.83203125" defaultRowHeight="15" x14ac:dyDescent="0.2"/>
  <cols>
    <col min="1" max="1" width="51.1640625" style="563" customWidth="1"/>
    <col min="2" max="16384" width="10.83203125" style="563"/>
  </cols>
  <sheetData>
    <row r="1" spans="1:6" ht="77" thickBot="1" x14ac:dyDescent="0.25">
      <c r="A1" s="558" t="s">
        <v>200</v>
      </c>
      <c r="B1" s="550" t="s">
        <v>206</v>
      </c>
      <c r="C1" s="550" t="s">
        <v>212</v>
      </c>
      <c r="D1" s="554" t="s">
        <v>211</v>
      </c>
      <c r="E1" s="554" t="s">
        <v>213</v>
      </c>
    </row>
    <row r="2" spans="1:6" ht="38" x14ac:dyDescent="0.2">
      <c r="A2" s="561" t="s">
        <v>222</v>
      </c>
      <c r="B2" s="557">
        <v>0.9</v>
      </c>
      <c r="C2" s="551">
        <v>0.3611111111111111</v>
      </c>
      <c r="D2" s="559">
        <v>0.09</v>
      </c>
      <c r="E2" s="560">
        <v>3.2500000000000001E-2</v>
      </c>
    </row>
    <row r="3" spans="1:6" ht="38" x14ac:dyDescent="0.2">
      <c r="A3" s="552" t="s">
        <v>258</v>
      </c>
      <c r="B3" s="193" t="s">
        <v>262</v>
      </c>
      <c r="C3" s="549">
        <v>0.44</v>
      </c>
      <c r="D3" s="553">
        <v>0.09</v>
      </c>
      <c r="E3" s="562">
        <v>3.9599999999999996E-2</v>
      </c>
    </row>
    <row r="4" spans="1:6" ht="38" x14ac:dyDescent="0.2">
      <c r="A4" s="556" t="s">
        <v>298</v>
      </c>
      <c r="B4" s="549">
        <v>0.01</v>
      </c>
      <c r="C4" s="549">
        <v>0.5</v>
      </c>
      <c r="D4" s="553">
        <v>0.09</v>
      </c>
      <c r="E4" s="562">
        <v>4.4999999999999998E-2</v>
      </c>
    </row>
    <row r="5" spans="1:6" ht="38" x14ac:dyDescent="0.2">
      <c r="A5" s="556" t="s">
        <v>309</v>
      </c>
      <c r="B5" s="552">
        <v>0</v>
      </c>
      <c r="C5" s="549">
        <v>0.5</v>
      </c>
      <c r="D5" s="553">
        <v>0.09</v>
      </c>
      <c r="E5" s="562">
        <v>4.4999999999999998E-2</v>
      </c>
    </row>
    <row r="6" spans="1:6" ht="38" x14ac:dyDescent="0.2">
      <c r="A6" s="556" t="s">
        <v>328</v>
      </c>
      <c r="B6" s="552">
        <v>1</v>
      </c>
      <c r="C6" s="549">
        <v>0.5</v>
      </c>
      <c r="D6" s="553">
        <v>0.09</v>
      </c>
      <c r="E6" s="562">
        <v>4.4999999999999998E-2</v>
      </c>
    </row>
    <row r="7" spans="1:6" ht="38" x14ac:dyDescent="0.2">
      <c r="A7" s="200" t="s">
        <v>340</v>
      </c>
      <c r="B7" s="552">
        <v>0</v>
      </c>
      <c r="C7" s="549">
        <v>0.5</v>
      </c>
      <c r="D7" s="553">
        <v>0.09</v>
      </c>
      <c r="E7" s="562">
        <v>4.4999999999999998E-2</v>
      </c>
    </row>
    <row r="8" spans="1:6" ht="38" x14ac:dyDescent="0.2">
      <c r="A8" s="555" t="s">
        <v>354</v>
      </c>
      <c r="B8" s="552">
        <v>1</v>
      </c>
      <c r="C8" s="549">
        <v>0</v>
      </c>
      <c r="D8" s="553">
        <v>0.09</v>
      </c>
      <c r="E8" s="562">
        <v>0</v>
      </c>
    </row>
    <row r="9" spans="1:6" ht="38" x14ac:dyDescent="0.2">
      <c r="A9" s="215" t="s">
        <v>362</v>
      </c>
      <c r="B9" s="204">
        <v>0</v>
      </c>
      <c r="C9" s="204">
        <v>0.5</v>
      </c>
      <c r="D9" s="584">
        <v>0.09</v>
      </c>
      <c r="E9" s="585">
        <v>4.4999999999999998E-2</v>
      </c>
    </row>
    <row r="10" spans="1:6" ht="38" x14ac:dyDescent="0.2">
      <c r="A10" s="185" t="s">
        <v>367</v>
      </c>
      <c r="B10" s="552">
        <v>0</v>
      </c>
      <c r="C10" s="549">
        <v>0.5</v>
      </c>
      <c r="D10" s="553">
        <v>0.09</v>
      </c>
      <c r="E10" s="562">
        <v>4.4999999999999998E-2</v>
      </c>
    </row>
    <row r="11" spans="1:6" ht="38" x14ac:dyDescent="0.2">
      <c r="A11" s="200" t="s">
        <v>376</v>
      </c>
      <c r="B11" s="552">
        <v>0</v>
      </c>
      <c r="C11" s="549">
        <v>0.5</v>
      </c>
      <c r="D11" s="553">
        <v>0.09</v>
      </c>
      <c r="E11" s="562">
        <v>4.4999999999999998E-2</v>
      </c>
    </row>
    <row r="12" spans="1:6" ht="58" thickBot="1" x14ac:dyDescent="0.25">
      <c r="A12" s="259" t="s">
        <v>387</v>
      </c>
      <c r="B12" s="246">
        <v>26</v>
      </c>
      <c r="C12" s="587">
        <v>0</v>
      </c>
      <c r="D12" s="586">
        <v>0.09</v>
      </c>
      <c r="E12" s="588">
        <v>0</v>
      </c>
    </row>
    <row r="13" spans="1:6" x14ac:dyDescent="0.2">
      <c r="D13" s="589">
        <f>SUM(D2:D12)</f>
        <v>0.98999999999999977</v>
      </c>
      <c r="E13" s="589">
        <f>SUM(E2:E12)</f>
        <v>0.38709999999999994</v>
      </c>
      <c r="F13" s="589">
        <f>F14*E13/E14</f>
        <v>0.77419999999999989</v>
      </c>
    </row>
    <row r="14" spans="1:6" x14ac:dyDescent="0.2">
      <c r="E14" s="589">
        <v>0.5</v>
      </c>
      <c r="F14" s="589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14B891"/>
  </sheetPr>
  <dimension ref="C6:F15"/>
  <sheetViews>
    <sheetView workbookViewId="0">
      <selection activeCell="C16" sqref="C16"/>
    </sheetView>
  </sheetViews>
  <sheetFormatPr baseColWidth="10" defaultColWidth="8.83203125" defaultRowHeight="15" x14ac:dyDescent="0.2"/>
  <cols>
    <col min="1" max="2" width="11.5" customWidth="1"/>
    <col min="3" max="3" width="23.83203125" customWidth="1"/>
    <col min="4" max="4" width="24.6640625" customWidth="1"/>
    <col min="5" max="5" width="25.5" customWidth="1"/>
    <col min="6" max="256" width="11.5" customWidth="1"/>
  </cols>
  <sheetData>
    <row r="6" spans="3:6" x14ac:dyDescent="0.2">
      <c r="C6" s="318" t="s">
        <v>396</v>
      </c>
      <c r="D6" s="318" t="s">
        <v>397</v>
      </c>
      <c r="E6" s="318" t="s">
        <v>398</v>
      </c>
    </row>
    <row r="7" spans="3:6" x14ac:dyDescent="0.2">
      <c r="C7" s="318" t="s">
        <v>219</v>
      </c>
      <c r="D7" s="318">
        <v>8</v>
      </c>
      <c r="E7" s="318">
        <v>9</v>
      </c>
      <c r="F7" s="319">
        <f>'PROCESOS DIRECCIONAMIENTO '!AP28</f>
        <v>9.2564766839378226E-2</v>
      </c>
    </row>
    <row r="8" spans="3:6" x14ac:dyDescent="0.2">
      <c r="C8" s="318" t="s">
        <v>296</v>
      </c>
      <c r="D8" s="318">
        <v>19</v>
      </c>
      <c r="E8" s="318">
        <v>26</v>
      </c>
      <c r="F8" s="320">
        <f>'PROCESOS MISIONALES'!CI93</f>
        <v>0.58466159894759429</v>
      </c>
    </row>
    <row r="9" spans="3:6" x14ac:dyDescent="0.2">
      <c r="C9" s="318" t="s">
        <v>393</v>
      </c>
      <c r="D9" s="318">
        <v>5</v>
      </c>
      <c r="E9" s="318">
        <v>6</v>
      </c>
      <c r="F9" s="319">
        <f>'PROCESOS APOYO'!AP34</f>
        <v>0.16499999999999998</v>
      </c>
    </row>
    <row r="10" spans="3:6" x14ac:dyDescent="0.2">
      <c r="C10" s="318" t="s">
        <v>399</v>
      </c>
      <c r="D10" s="318">
        <v>3</v>
      </c>
      <c r="E10" s="318">
        <v>3</v>
      </c>
      <c r="F10" s="319">
        <f>'PROCESOS EVALUACIÓN'!AP17</f>
        <v>0.04</v>
      </c>
    </row>
    <row r="11" spans="3:6" x14ac:dyDescent="0.2">
      <c r="D11">
        <f>SUM(D7:D10)</f>
        <v>35</v>
      </c>
      <c r="E11">
        <f>SUM(E7:E10)</f>
        <v>44</v>
      </c>
      <c r="F11" s="320">
        <f>SUM(F7:F10)</f>
        <v>0.88222636578697244</v>
      </c>
    </row>
    <row r="12" spans="3:6" x14ac:dyDescent="0.2">
      <c r="F12" s="320">
        <f>F11*2</f>
        <v>1.7644527315739449</v>
      </c>
    </row>
    <row r="15" spans="3:6" x14ac:dyDescent="0.2">
      <c r="C15" s="320">
        <f>D11/E11</f>
        <v>0.79545454545454541</v>
      </c>
    </row>
  </sheetData>
  <pageMargins left="0.7" right="0.7" top="0.75" bottom="0.75" header="0.3" footer="0.3"/>
  <pageSetup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14B891"/>
  </sheetPr>
  <dimension ref="A1:G47"/>
  <sheetViews>
    <sheetView topLeftCell="A22" workbookViewId="0">
      <selection activeCell="G47" sqref="G47"/>
    </sheetView>
  </sheetViews>
  <sheetFormatPr baseColWidth="10" defaultColWidth="60.6640625" defaultRowHeight="15" x14ac:dyDescent="0.2"/>
  <cols>
    <col min="1" max="1" width="10.83203125" style="563" customWidth="1"/>
    <col min="2" max="2" width="60.6640625" style="563" customWidth="1"/>
    <col min="3" max="4" width="12.5" style="563" customWidth="1"/>
    <col min="5" max="5" width="12.1640625" style="563" customWidth="1"/>
    <col min="6" max="6" width="14.83203125" style="563" customWidth="1"/>
    <col min="7" max="7" width="13.5" style="563" customWidth="1"/>
    <col min="8" max="16384" width="60.6640625" style="563"/>
  </cols>
  <sheetData>
    <row r="1" spans="1:7" ht="16" customHeight="1" x14ac:dyDescent="0.2">
      <c r="A1" s="975" t="s">
        <v>400</v>
      </c>
      <c r="B1" s="980" t="s">
        <v>1</v>
      </c>
      <c r="C1" s="980" t="s">
        <v>401</v>
      </c>
      <c r="D1" s="980"/>
      <c r="E1" s="980"/>
      <c r="F1" s="977" t="s">
        <v>4</v>
      </c>
      <c r="G1" s="978" t="s">
        <v>402</v>
      </c>
    </row>
    <row r="2" spans="1:7" ht="69" x14ac:dyDescent="0.2">
      <c r="A2" s="976"/>
      <c r="B2" s="754"/>
      <c r="C2" s="574" t="s">
        <v>403</v>
      </c>
      <c r="D2" s="574" t="s">
        <v>404</v>
      </c>
      <c r="E2" s="574" t="s">
        <v>405</v>
      </c>
      <c r="F2" s="753"/>
      <c r="G2" s="979"/>
    </row>
    <row r="3" spans="1:7" ht="34" x14ac:dyDescent="0.2">
      <c r="A3" s="572">
        <v>1</v>
      </c>
      <c r="B3" s="571" t="s">
        <v>11</v>
      </c>
      <c r="C3" s="497">
        <v>0.79062957540263545</v>
      </c>
      <c r="D3" s="497">
        <v>0.5</v>
      </c>
      <c r="E3" s="497">
        <v>0.5</v>
      </c>
      <c r="F3" s="498">
        <v>0.01</v>
      </c>
      <c r="G3" s="564">
        <f>E3*F3</f>
        <v>5.0000000000000001E-3</v>
      </c>
    </row>
    <row r="4" spans="1:7" ht="34" x14ac:dyDescent="0.2">
      <c r="A4" s="572">
        <v>2</v>
      </c>
      <c r="B4" s="571" t="s">
        <v>16</v>
      </c>
      <c r="C4" s="497">
        <v>0.5273972602739726</v>
      </c>
      <c r="D4" s="497">
        <v>0.5</v>
      </c>
      <c r="E4" s="497">
        <v>0.5</v>
      </c>
      <c r="F4" s="498">
        <v>0.01</v>
      </c>
      <c r="G4" s="564">
        <f t="shared" ref="G4:G46" si="0">E4*F4</f>
        <v>5.0000000000000001E-3</v>
      </c>
    </row>
    <row r="5" spans="1:7" ht="34" x14ac:dyDescent="0.2">
      <c r="A5" s="572">
        <v>3</v>
      </c>
      <c r="B5" s="575" t="s">
        <v>21</v>
      </c>
      <c r="C5" s="497">
        <v>0</v>
      </c>
      <c r="D5" s="497">
        <v>0</v>
      </c>
      <c r="E5" s="497">
        <v>0</v>
      </c>
      <c r="F5" s="498">
        <v>0.01</v>
      </c>
      <c r="G5" s="564">
        <f t="shared" si="0"/>
        <v>0</v>
      </c>
    </row>
    <row r="6" spans="1:7" ht="51" x14ac:dyDescent="0.2">
      <c r="A6" s="572">
        <v>4</v>
      </c>
      <c r="B6" s="571" t="s">
        <v>25</v>
      </c>
      <c r="C6" s="497">
        <v>1</v>
      </c>
      <c r="D6" s="497">
        <v>1</v>
      </c>
      <c r="E6" s="497">
        <v>0.5</v>
      </c>
      <c r="F6" s="498">
        <v>0.01</v>
      </c>
      <c r="G6" s="564">
        <f t="shared" si="0"/>
        <v>5.0000000000000001E-3</v>
      </c>
    </row>
    <row r="7" spans="1:7" ht="34" x14ac:dyDescent="0.2">
      <c r="A7" s="572">
        <v>5</v>
      </c>
      <c r="B7" s="575" t="s">
        <v>29</v>
      </c>
      <c r="C7" s="497" t="s">
        <v>406</v>
      </c>
      <c r="D7" s="497" t="s">
        <v>406</v>
      </c>
      <c r="E7" s="497">
        <v>0.5</v>
      </c>
      <c r="F7" s="498">
        <v>0.01</v>
      </c>
      <c r="G7" s="564">
        <f t="shared" si="0"/>
        <v>5.0000000000000001E-3</v>
      </c>
    </row>
    <row r="8" spans="1:7" ht="17" x14ac:dyDescent="0.2">
      <c r="A8" s="572">
        <v>6</v>
      </c>
      <c r="B8" s="575" t="s">
        <v>33</v>
      </c>
      <c r="C8" s="497">
        <v>0.5</v>
      </c>
      <c r="D8" s="497">
        <v>0.5</v>
      </c>
      <c r="E8" s="497">
        <v>0.5</v>
      </c>
      <c r="F8" s="498">
        <v>0.01</v>
      </c>
      <c r="G8" s="564">
        <f t="shared" si="0"/>
        <v>5.0000000000000001E-3</v>
      </c>
    </row>
    <row r="9" spans="1:7" ht="17" x14ac:dyDescent="0.2">
      <c r="A9" s="572">
        <v>7</v>
      </c>
      <c r="B9" s="575" t="s">
        <v>37</v>
      </c>
      <c r="C9" s="497">
        <v>0.88571428571428568</v>
      </c>
      <c r="D9" s="497">
        <v>0.93</v>
      </c>
      <c r="E9" s="497">
        <v>0.5</v>
      </c>
      <c r="F9" s="498">
        <v>0.02</v>
      </c>
      <c r="G9" s="564">
        <f t="shared" si="0"/>
        <v>0.01</v>
      </c>
    </row>
    <row r="10" spans="1:7" ht="68" x14ac:dyDescent="0.2">
      <c r="A10" s="572">
        <v>8</v>
      </c>
      <c r="B10" s="575" t="s">
        <v>42</v>
      </c>
      <c r="C10" s="497">
        <v>1</v>
      </c>
      <c r="D10" s="497">
        <v>0.5</v>
      </c>
      <c r="E10" s="497">
        <v>0.5</v>
      </c>
      <c r="F10" s="498">
        <v>0.01</v>
      </c>
      <c r="G10" s="564">
        <f t="shared" si="0"/>
        <v>5.0000000000000001E-3</v>
      </c>
    </row>
    <row r="11" spans="1:7" ht="51" x14ac:dyDescent="0.2">
      <c r="A11" s="572">
        <v>9</v>
      </c>
      <c r="B11" s="575" t="s">
        <v>44</v>
      </c>
      <c r="C11" s="497">
        <v>1</v>
      </c>
      <c r="D11" s="497">
        <v>0.5</v>
      </c>
      <c r="E11" s="497">
        <v>0.5</v>
      </c>
      <c r="F11" s="498">
        <v>0.01</v>
      </c>
      <c r="G11" s="564">
        <f t="shared" si="0"/>
        <v>5.0000000000000001E-3</v>
      </c>
    </row>
    <row r="12" spans="1:7" ht="68" x14ac:dyDescent="0.2">
      <c r="A12" s="572">
        <v>10</v>
      </c>
      <c r="B12" s="576" t="s">
        <v>47</v>
      </c>
      <c r="C12" s="497">
        <v>0.14814174589455489</v>
      </c>
      <c r="D12" s="497">
        <v>0.08</v>
      </c>
      <c r="E12" s="497">
        <v>0.5</v>
      </c>
      <c r="F12" s="497">
        <v>0.01</v>
      </c>
      <c r="G12" s="564">
        <f t="shared" si="0"/>
        <v>5.0000000000000001E-3</v>
      </c>
    </row>
    <row r="13" spans="1:7" ht="34" x14ac:dyDescent="0.2">
      <c r="A13" s="572">
        <v>11</v>
      </c>
      <c r="B13" s="576" t="s">
        <v>407</v>
      </c>
      <c r="C13" s="497">
        <v>0.47841306884480744</v>
      </c>
      <c r="D13" s="497">
        <v>0.4</v>
      </c>
      <c r="E13" s="497">
        <v>0.5</v>
      </c>
      <c r="F13" s="497">
        <v>0.02</v>
      </c>
      <c r="G13" s="564">
        <f t="shared" si="0"/>
        <v>0.01</v>
      </c>
    </row>
    <row r="14" spans="1:7" ht="34" x14ac:dyDescent="0.2">
      <c r="A14" s="572">
        <v>12</v>
      </c>
      <c r="B14" s="575" t="s">
        <v>408</v>
      </c>
      <c r="C14" s="565">
        <v>0.14797430830039526</v>
      </c>
      <c r="D14" s="565">
        <v>0.125</v>
      </c>
      <c r="E14" s="566">
        <v>0.5</v>
      </c>
      <c r="F14" s="566">
        <v>0.02</v>
      </c>
      <c r="G14" s="564">
        <f t="shared" si="0"/>
        <v>0.01</v>
      </c>
    </row>
    <row r="15" spans="1:7" ht="34" x14ac:dyDescent="0.2">
      <c r="A15" s="572">
        <v>13</v>
      </c>
      <c r="B15" s="575" t="s">
        <v>409</v>
      </c>
      <c r="C15" s="565">
        <v>0.83333333333333337</v>
      </c>
      <c r="D15" s="565">
        <v>0.94</v>
      </c>
      <c r="E15" s="566">
        <v>0.44326241134751776</v>
      </c>
      <c r="F15" s="497">
        <v>0.04</v>
      </c>
      <c r="G15" s="564">
        <f t="shared" si="0"/>
        <v>1.7730496453900711E-2</v>
      </c>
    </row>
    <row r="16" spans="1:7" ht="34" x14ac:dyDescent="0.2">
      <c r="A16" s="572">
        <v>14</v>
      </c>
      <c r="B16" s="575" t="s">
        <v>410</v>
      </c>
      <c r="C16" s="565">
        <v>9.5238095238095233E-2</v>
      </c>
      <c r="D16" s="565">
        <v>7.4999999999999997E-2</v>
      </c>
      <c r="E16" s="497">
        <v>0.5</v>
      </c>
      <c r="F16" s="497">
        <v>0.02</v>
      </c>
      <c r="G16" s="564">
        <f t="shared" si="0"/>
        <v>0.01</v>
      </c>
    </row>
    <row r="17" spans="1:7" ht="34" x14ac:dyDescent="0.2">
      <c r="A17" s="572">
        <v>15</v>
      </c>
      <c r="B17" s="575" t="s">
        <v>411</v>
      </c>
      <c r="C17" s="565">
        <v>0.14797430830039526</v>
      </c>
      <c r="D17" s="565">
        <v>0.125</v>
      </c>
      <c r="E17" s="566">
        <v>0.5</v>
      </c>
      <c r="F17" s="566">
        <v>0.02</v>
      </c>
      <c r="G17" s="564">
        <f t="shared" si="0"/>
        <v>0.01</v>
      </c>
    </row>
    <row r="18" spans="1:7" ht="34" x14ac:dyDescent="0.2">
      <c r="A18" s="572">
        <v>16</v>
      </c>
      <c r="B18" s="575" t="s">
        <v>412</v>
      </c>
      <c r="C18" s="565">
        <v>1</v>
      </c>
      <c r="D18" s="497" t="s">
        <v>413</v>
      </c>
      <c r="E18" s="497">
        <v>0.5</v>
      </c>
      <c r="F18" s="497">
        <v>0.04</v>
      </c>
      <c r="G18" s="564">
        <f t="shared" si="0"/>
        <v>0.02</v>
      </c>
    </row>
    <row r="19" spans="1:7" ht="17" x14ac:dyDescent="0.2">
      <c r="A19" s="572">
        <v>17</v>
      </c>
      <c r="B19" s="575" t="s">
        <v>414</v>
      </c>
      <c r="C19" s="497">
        <v>0.90600000000000003</v>
      </c>
      <c r="D19" s="497">
        <v>0.7</v>
      </c>
      <c r="E19" s="497">
        <v>0.5</v>
      </c>
      <c r="F19" s="497">
        <v>0.03</v>
      </c>
      <c r="G19" s="564">
        <f t="shared" si="0"/>
        <v>1.4999999999999999E-2</v>
      </c>
    </row>
    <row r="20" spans="1:7" ht="51" x14ac:dyDescent="0.2">
      <c r="A20" s="572">
        <v>18</v>
      </c>
      <c r="B20" s="575" t="s">
        <v>415</v>
      </c>
      <c r="C20" s="497">
        <v>0.182</v>
      </c>
      <c r="D20" s="497">
        <v>0.35</v>
      </c>
      <c r="E20" s="497">
        <v>0.26</v>
      </c>
      <c r="F20" s="497">
        <v>0.06</v>
      </c>
      <c r="G20" s="564">
        <f t="shared" si="0"/>
        <v>1.5599999999999999E-2</v>
      </c>
    </row>
    <row r="21" spans="1:7" ht="34" x14ac:dyDescent="0.2">
      <c r="A21" s="572">
        <v>19</v>
      </c>
      <c r="B21" s="575" t="s">
        <v>82</v>
      </c>
      <c r="C21" s="497">
        <v>0</v>
      </c>
      <c r="D21" s="497">
        <v>0.5</v>
      </c>
      <c r="E21" s="497">
        <v>0.5</v>
      </c>
      <c r="F21" s="497">
        <v>0.04</v>
      </c>
      <c r="G21" s="564">
        <f t="shared" si="0"/>
        <v>0.02</v>
      </c>
    </row>
    <row r="22" spans="1:7" ht="34" x14ac:dyDescent="0.2">
      <c r="A22" s="572">
        <v>20</v>
      </c>
      <c r="B22" s="575" t="s">
        <v>416</v>
      </c>
      <c r="C22" s="497">
        <v>0.03</v>
      </c>
      <c r="D22" s="497">
        <v>0.35</v>
      </c>
      <c r="E22" s="497">
        <v>0.04</v>
      </c>
      <c r="F22" s="567">
        <v>0.06</v>
      </c>
      <c r="G22" s="564">
        <f t="shared" si="0"/>
        <v>2.3999999999999998E-3</v>
      </c>
    </row>
    <row r="23" spans="1:7" ht="34" x14ac:dyDescent="0.2">
      <c r="A23" s="572">
        <v>21</v>
      </c>
      <c r="B23" s="575" t="s">
        <v>90</v>
      </c>
      <c r="C23" s="567">
        <v>1</v>
      </c>
      <c r="D23" s="567">
        <v>1</v>
      </c>
      <c r="E23" s="567">
        <v>0.5</v>
      </c>
      <c r="F23" s="567">
        <v>0.08</v>
      </c>
      <c r="G23" s="564">
        <f t="shared" si="0"/>
        <v>0.04</v>
      </c>
    </row>
    <row r="24" spans="1:7" ht="34" x14ac:dyDescent="0.2">
      <c r="A24" s="572">
        <v>22</v>
      </c>
      <c r="B24" s="571" t="s">
        <v>417</v>
      </c>
      <c r="C24" s="497">
        <v>0.01</v>
      </c>
      <c r="D24" s="497">
        <v>0.35</v>
      </c>
      <c r="E24" s="497">
        <v>0.03</v>
      </c>
      <c r="F24" s="567">
        <v>0.02</v>
      </c>
      <c r="G24" s="564">
        <f t="shared" si="0"/>
        <v>5.9999999999999995E-4</v>
      </c>
    </row>
    <row r="25" spans="1:7" ht="34" x14ac:dyDescent="0.2">
      <c r="A25" s="572">
        <v>23</v>
      </c>
      <c r="B25" s="571" t="s">
        <v>98</v>
      </c>
      <c r="C25" s="497">
        <v>1</v>
      </c>
      <c r="D25" s="497">
        <v>1</v>
      </c>
      <c r="E25" s="497">
        <v>0.5</v>
      </c>
      <c r="F25" s="567">
        <v>0.01</v>
      </c>
      <c r="G25" s="564">
        <f t="shared" si="0"/>
        <v>5.0000000000000001E-3</v>
      </c>
    </row>
    <row r="26" spans="1:7" ht="34" x14ac:dyDescent="0.2">
      <c r="A26" s="572">
        <v>24</v>
      </c>
      <c r="B26" s="575" t="s">
        <v>102</v>
      </c>
      <c r="C26" s="497">
        <v>0.60499999999999998</v>
      </c>
      <c r="D26" s="497">
        <v>0.85</v>
      </c>
      <c r="E26" s="497">
        <v>0.35599999999999998</v>
      </c>
      <c r="F26" s="497">
        <v>0.02</v>
      </c>
      <c r="G26" s="564">
        <f t="shared" si="0"/>
        <v>7.1199999999999996E-3</v>
      </c>
    </row>
    <row r="27" spans="1:7" ht="34" x14ac:dyDescent="0.2">
      <c r="A27" s="572">
        <v>25</v>
      </c>
      <c r="B27" s="571" t="s">
        <v>106</v>
      </c>
      <c r="C27" s="497">
        <v>0.71</v>
      </c>
      <c r="D27" s="497">
        <v>0.8</v>
      </c>
      <c r="E27" s="497">
        <v>0.28999999999999998</v>
      </c>
      <c r="F27" s="497">
        <v>0.02</v>
      </c>
      <c r="G27" s="564">
        <f t="shared" si="0"/>
        <v>5.7999999999999996E-3</v>
      </c>
    </row>
    <row r="28" spans="1:7" ht="17" x14ac:dyDescent="0.2">
      <c r="A28" s="572">
        <v>26</v>
      </c>
      <c r="B28" s="576" t="s">
        <v>110</v>
      </c>
      <c r="C28" s="497">
        <v>1</v>
      </c>
      <c r="D28" s="497">
        <v>1</v>
      </c>
      <c r="E28" s="497">
        <v>0.5</v>
      </c>
      <c r="F28" s="497">
        <v>0.03</v>
      </c>
      <c r="G28" s="564">
        <f t="shared" si="0"/>
        <v>1.4999999999999999E-2</v>
      </c>
    </row>
    <row r="29" spans="1:7" ht="17" x14ac:dyDescent="0.2">
      <c r="A29" s="572">
        <v>27</v>
      </c>
      <c r="B29" s="576" t="s">
        <v>418</v>
      </c>
      <c r="C29" s="577">
        <v>0</v>
      </c>
      <c r="D29" s="577">
        <v>0</v>
      </c>
      <c r="E29" s="497">
        <v>0.5</v>
      </c>
      <c r="F29" s="566">
        <v>0.01</v>
      </c>
      <c r="G29" s="564">
        <f t="shared" si="0"/>
        <v>5.0000000000000001E-3</v>
      </c>
    </row>
    <row r="30" spans="1:7" ht="51" x14ac:dyDescent="0.2">
      <c r="A30" s="572">
        <v>28</v>
      </c>
      <c r="B30" s="575" t="s">
        <v>117</v>
      </c>
      <c r="C30" s="566">
        <v>1</v>
      </c>
      <c r="D30" s="566">
        <v>1</v>
      </c>
      <c r="E30" s="497">
        <v>0.5</v>
      </c>
      <c r="F30" s="566">
        <v>0.01</v>
      </c>
      <c r="G30" s="564">
        <f t="shared" si="0"/>
        <v>5.0000000000000001E-3</v>
      </c>
    </row>
    <row r="31" spans="1:7" ht="34" x14ac:dyDescent="0.2">
      <c r="A31" s="572">
        <v>29</v>
      </c>
      <c r="B31" s="575" t="s">
        <v>121</v>
      </c>
      <c r="C31" s="497">
        <v>1</v>
      </c>
      <c r="D31" s="497">
        <v>1</v>
      </c>
      <c r="E31" s="497">
        <v>0.5</v>
      </c>
      <c r="F31" s="566">
        <v>0.04</v>
      </c>
      <c r="G31" s="564">
        <f t="shared" si="0"/>
        <v>0.02</v>
      </c>
    </row>
    <row r="32" spans="1:7" ht="34" x14ac:dyDescent="0.2">
      <c r="A32" s="572">
        <v>30</v>
      </c>
      <c r="B32" s="571" t="s">
        <v>125</v>
      </c>
      <c r="C32" s="497">
        <v>0.80555555555555558</v>
      </c>
      <c r="D32" s="497">
        <v>0.8</v>
      </c>
      <c r="E32" s="497">
        <v>0.5</v>
      </c>
      <c r="F32" s="497">
        <v>0.01</v>
      </c>
      <c r="G32" s="564">
        <f t="shared" si="0"/>
        <v>5.0000000000000001E-3</v>
      </c>
    </row>
    <row r="33" spans="1:7" ht="17" x14ac:dyDescent="0.2">
      <c r="A33" s="572">
        <v>31</v>
      </c>
      <c r="B33" s="571" t="s">
        <v>129</v>
      </c>
      <c r="C33" s="497">
        <v>7.1713147410358571E-2</v>
      </c>
      <c r="D33" s="497">
        <v>0.1</v>
      </c>
      <c r="E33" s="497">
        <v>0.5</v>
      </c>
      <c r="F33" s="497">
        <v>0.02</v>
      </c>
      <c r="G33" s="564">
        <f t="shared" si="0"/>
        <v>0.01</v>
      </c>
    </row>
    <row r="34" spans="1:7" ht="34" x14ac:dyDescent="0.2">
      <c r="A34" s="572">
        <v>32</v>
      </c>
      <c r="B34" s="576" t="s">
        <v>134</v>
      </c>
      <c r="C34" s="566">
        <v>0.84242424242424241</v>
      </c>
      <c r="D34" s="497">
        <v>1</v>
      </c>
      <c r="E34" s="497">
        <v>0.5</v>
      </c>
      <c r="F34" s="566">
        <v>0.02</v>
      </c>
      <c r="G34" s="564">
        <f t="shared" si="0"/>
        <v>0.01</v>
      </c>
    </row>
    <row r="35" spans="1:7" ht="34" x14ac:dyDescent="0.2">
      <c r="A35" s="572">
        <v>33</v>
      </c>
      <c r="B35" s="575" t="s">
        <v>138</v>
      </c>
      <c r="C35" s="567">
        <v>0.48289738430583501</v>
      </c>
      <c r="D35" s="567">
        <v>0.47499999999999998</v>
      </c>
      <c r="E35" s="567">
        <v>0.5</v>
      </c>
      <c r="F35" s="567">
        <v>0.02</v>
      </c>
      <c r="G35" s="564">
        <f t="shared" si="0"/>
        <v>0.01</v>
      </c>
    </row>
    <row r="36" spans="1:7" ht="34" x14ac:dyDescent="0.2">
      <c r="A36" s="572">
        <v>34</v>
      </c>
      <c r="B36" s="575" t="s">
        <v>419</v>
      </c>
      <c r="C36" s="567">
        <v>0</v>
      </c>
      <c r="D36" s="567">
        <v>0.1</v>
      </c>
      <c r="E36" s="567">
        <v>0.5</v>
      </c>
      <c r="F36" s="567">
        <v>0.01</v>
      </c>
      <c r="G36" s="564">
        <f t="shared" si="0"/>
        <v>5.0000000000000001E-3</v>
      </c>
    </row>
    <row r="37" spans="1:7" ht="34" x14ac:dyDescent="0.2">
      <c r="A37" s="572">
        <v>35</v>
      </c>
      <c r="B37" s="571" t="s">
        <v>420</v>
      </c>
      <c r="C37" s="497">
        <v>0.63218390804597702</v>
      </c>
      <c r="D37" s="497">
        <v>0.125</v>
      </c>
      <c r="E37" s="497">
        <v>0.5</v>
      </c>
      <c r="F37" s="497">
        <v>0.01</v>
      </c>
      <c r="G37" s="564">
        <f t="shared" si="0"/>
        <v>5.0000000000000001E-3</v>
      </c>
    </row>
    <row r="38" spans="1:7" ht="34" x14ac:dyDescent="0.2">
      <c r="A38" s="572">
        <v>36</v>
      </c>
      <c r="B38" s="578" t="s">
        <v>149</v>
      </c>
      <c r="C38" s="568">
        <v>49</v>
      </c>
      <c r="D38" s="569">
        <v>95</v>
      </c>
      <c r="E38" s="497">
        <v>0.5</v>
      </c>
      <c r="F38" s="579">
        <v>0.01</v>
      </c>
      <c r="G38" s="564">
        <f t="shared" si="0"/>
        <v>5.0000000000000001E-3</v>
      </c>
    </row>
    <row r="39" spans="1:7" ht="34" x14ac:dyDescent="0.2">
      <c r="A39" s="572">
        <v>37</v>
      </c>
      <c r="B39" s="575" t="s">
        <v>154</v>
      </c>
      <c r="C39" s="497">
        <v>0.62082723696832454</v>
      </c>
      <c r="D39" s="497">
        <v>0.375</v>
      </c>
      <c r="E39" s="497">
        <v>0.5</v>
      </c>
      <c r="F39" s="497">
        <v>0.01</v>
      </c>
      <c r="G39" s="564">
        <f t="shared" si="0"/>
        <v>5.0000000000000001E-3</v>
      </c>
    </row>
    <row r="40" spans="1:7" ht="34" x14ac:dyDescent="0.2">
      <c r="A40" s="572">
        <v>38</v>
      </c>
      <c r="B40" s="575" t="s">
        <v>158</v>
      </c>
      <c r="C40" s="497">
        <v>0.2301342571520785</v>
      </c>
      <c r="D40" s="497">
        <v>0.25</v>
      </c>
      <c r="E40" s="497">
        <v>0.46026851430415699</v>
      </c>
      <c r="F40" s="497">
        <v>0.02</v>
      </c>
      <c r="G40" s="564">
        <f t="shared" si="0"/>
        <v>9.2053702860831407E-3</v>
      </c>
    </row>
    <row r="41" spans="1:7" ht="34" x14ac:dyDescent="0.2">
      <c r="A41" s="572">
        <v>39</v>
      </c>
      <c r="B41" s="576" t="s">
        <v>162</v>
      </c>
      <c r="C41" s="497">
        <v>0.69841269841269837</v>
      </c>
      <c r="D41" s="497">
        <v>0.7</v>
      </c>
      <c r="E41" s="497">
        <v>0.5</v>
      </c>
      <c r="F41" s="497">
        <v>0.08</v>
      </c>
      <c r="G41" s="564">
        <f t="shared" si="0"/>
        <v>0.04</v>
      </c>
    </row>
    <row r="42" spans="1:7" ht="34" x14ac:dyDescent="0.2">
      <c r="A42" s="572">
        <v>40</v>
      </c>
      <c r="B42" s="571" t="s">
        <v>166</v>
      </c>
      <c r="C42" s="497">
        <v>0.95583661621397475</v>
      </c>
      <c r="D42" s="497">
        <v>0.9</v>
      </c>
      <c r="E42" s="497">
        <v>0.5</v>
      </c>
      <c r="F42" s="497">
        <v>0.03</v>
      </c>
      <c r="G42" s="564">
        <f t="shared" si="0"/>
        <v>1.4999999999999999E-2</v>
      </c>
    </row>
    <row r="43" spans="1:7" ht="17" x14ac:dyDescent="0.2">
      <c r="A43" s="572">
        <v>41</v>
      </c>
      <c r="B43" s="575" t="s">
        <v>170</v>
      </c>
      <c r="C43" s="567">
        <v>1</v>
      </c>
      <c r="D43" s="567">
        <v>0.5</v>
      </c>
      <c r="E43" s="567">
        <v>0.5</v>
      </c>
      <c r="F43" s="567">
        <v>0.02</v>
      </c>
      <c r="G43" s="564">
        <f t="shared" si="0"/>
        <v>0.01</v>
      </c>
    </row>
    <row r="44" spans="1:7" ht="34" x14ac:dyDescent="0.2">
      <c r="A44" s="572">
        <v>42</v>
      </c>
      <c r="B44" s="575" t="s">
        <v>174</v>
      </c>
      <c r="C44" s="579">
        <v>0.82758620689655171</v>
      </c>
      <c r="D44" s="579">
        <v>0.8</v>
      </c>
      <c r="E44" s="497">
        <v>0.5</v>
      </c>
      <c r="F44" s="579">
        <v>0.01</v>
      </c>
      <c r="G44" s="564">
        <f t="shared" si="0"/>
        <v>5.0000000000000001E-3</v>
      </c>
    </row>
    <row r="45" spans="1:7" ht="34" x14ac:dyDescent="0.2">
      <c r="A45" s="572">
        <v>43</v>
      </c>
      <c r="B45" s="575" t="s">
        <v>178</v>
      </c>
      <c r="C45" s="579">
        <v>0.90697674418604646</v>
      </c>
      <c r="D45" s="579">
        <v>0.8</v>
      </c>
      <c r="E45" s="497">
        <v>0.5</v>
      </c>
      <c r="F45" s="579">
        <v>0.01</v>
      </c>
      <c r="G45" s="564">
        <f t="shared" si="0"/>
        <v>5.0000000000000001E-3</v>
      </c>
    </row>
    <row r="46" spans="1:7" ht="35" thickBot="1" x14ac:dyDescent="0.25">
      <c r="A46" s="573">
        <v>44</v>
      </c>
      <c r="B46" s="580" t="s">
        <v>181</v>
      </c>
      <c r="C46" s="581">
        <v>1</v>
      </c>
      <c r="D46" s="581">
        <v>0.8</v>
      </c>
      <c r="E46" s="570">
        <v>0.5</v>
      </c>
      <c r="F46" s="581">
        <v>0.02</v>
      </c>
      <c r="G46" s="582">
        <f t="shared" si="0"/>
        <v>0.01</v>
      </c>
    </row>
    <row r="47" spans="1:7" x14ac:dyDescent="0.2">
      <c r="F47" s="583">
        <f>SUM(F3:F46)</f>
        <v>1.0000000000000002</v>
      </c>
      <c r="G47" s="592">
        <f>SUM(G3:G46)</f>
        <v>0.43345586673998393</v>
      </c>
    </row>
  </sheetData>
  <autoFilter ref="A2:G47" xr:uid="{00000000-0009-0000-0000-000005000000}"/>
  <mergeCells count="5">
    <mergeCell ref="A1:A2"/>
    <mergeCell ref="F1:F2"/>
    <mergeCell ref="G1:G2"/>
    <mergeCell ref="B1:B2"/>
    <mergeCell ref="C1: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14B891"/>
  </sheetPr>
  <dimension ref="A1:BC927"/>
  <sheetViews>
    <sheetView topLeftCell="A20" zoomScale="75" zoomScaleNormal="100" zoomScaleSheetLayoutView="75" workbookViewId="0">
      <selection activeCell="D8" sqref="A1:XFD1048576"/>
    </sheetView>
  </sheetViews>
  <sheetFormatPr baseColWidth="10" defaultColWidth="14.5" defaultRowHeight="15" customHeight="1" x14ac:dyDescent="0.2"/>
  <cols>
    <col min="1" max="1" width="13.5" style="5" customWidth="1"/>
    <col min="2" max="2" width="20.6640625" style="5" customWidth="1"/>
    <col min="3" max="3" width="30.33203125" style="5" customWidth="1"/>
    <col min="4" max="4" width="22.1640625" style="33" customWidth="1"/>
    <col min="5" max="5" width="33.5" style="32" customWidth="1"/>
    <col min="6" max="6" width="17.33203125" style="5" customWidth="1"/>
    <col min="7" max="7" width="42.83203125" style="5" customWidth="1"/>
    <col min="8" max="8" width="13.33203125" style="5" customWidth="1"/>
    <col min="9" max="9" width="13.5" style="5" customWidth="1"/>
    <col min="10" max="10" width="14.33203125" style="5" customWidth="1"/>
    <col min="11" max="11" width="15" style="5" customWidth="1"/>
    <col min="12" max="40" width="11" style="5" customWidth="1"/>
    <col min="41" max="41" width="12.33203125" style="29" customWidth="1"/>
    <col min="42" max="42" width="17" style="547" customWidth="1"/>
    <col min="43" max="43" width="38.5" style="5" customWidth="1"/>
    <col min="44" max="44" width="15" style="5" customWidth="1"/>
    <col min="45" max="45" width="12.5" style="5" customWidth="1"/>
    <col min="46" max="46" width="16.5" style="5" customWidth="1"/>
    <col min="47" max="47" width="12.5" style="5" customWidth="1"/>
    <col min="48" max="48" width="17.33203125" style="5" customWidth="1"/>
    <col min="49" max="49" width="12.5" style="5" customWidth="1"/>
    <col min="50" max="50" width="17.33203125" style="5" customWidth="1"/>
    <col min="51" max="51" width="13.5" style="5" customWidth="1"/>
    <col min="52" max="52" width="17.33203125" style="5" customWidth="1"/>
    <col min="53" max="53" width="28" style="5" customWidth="1"/>
    <col min="54" max="54" width="18" style="5" customWidth="1"/>
    <col min="55" max="55" width="14.5" style="5" customWidth="1"/>
    <col min="56" max="58" width="11.5" style="5" customWidth="1"/>
    <col min="59" max="59" width="30.1640625" style="5" customWidth="1"/>
    <col min="60" max="60" width="35.33203125" style="5" customWidth="1"/>
    <col min="61" max="70" width="11.5" style="5" customWidth="1"/>
    <col min="71" max="16384" width="14.5" style="5"/>
  </cols>
  <sheetData>
    <row r="1" spans="1:55" ht="15" customHeight="1" x14ac:dyDescent="0.2">
      <c r="A1" s="1090"/>
      <c r="B1" s="1090"/>
      <c r="C1" s="1090"/>
      <c r="D1" s="1091"/>
      <c r="E1" s="1025" t="s">
        <v>421</v>
      </c>
      <c r="F1" s="1026"/>
      <c r="G1" s="1026"/>
      <c r="H1" s="1026"/>
      <c r="I1" s="1026"/>
      <c r="J1" s="1026"/>
      <c r="K1" s="1026"/>
      <c r="L1" s="1026"/>
      <c r="M1" s="1026"/>
      <c r="N1" s="1026"/>
      <c r="O1" s="1026"/>
      <c r="P1" s="1026"/>
      <c r="Q1" s="1026"/>
      <c r="R1" s="1026"/>
      <c r="S1" s="1026"/>
      <c r="T1" s="1026"/>
      <c r="U1" s="1026"/>
      <c r="V1" s="1026"/>
      <c r="W1" s="1026"/>
      <c r="X1" s="1026"/>
      <c r="Y1" s="1026"/>
      <c r="Z1" s="1026"/>
      <c r="AA1" s="1026"/>
      <c r="AB1" s="1026"/>
      <c r="AC1" s="1026"/>
      <c r="AD1" s="1026"/>
      <c r="AE1" s="1026"/>
      <c r="AF1" s="1026"/>
      <c r="AG1" s="1026"/>
      <c r="AH1" s="1026"/>
      <c r="AI1" s="1026"/>
      <c r="AJ1" s="1026"/>
      <c r="AK1" s="1026"/>
      <c r="AL1" s="1026"/>
      <c r="AM1" s="1026"/>
      <c r="AN1" s="1026"/>
      <c r="AO1" s="1026"/>
      <c r="AP1" s="1026"/>
      <c r="AQ1" s="1026"/>
      <c r="AR1" s="1026"/>
      <c r="AS1" s="1026"/>
      <c r="AT1" s="1026"/>
      <c r="AU1" s="1026"/>
      <c r="AV1" s="1026"/>
      <c r="AW1" s="1026"/>
      <c r="AX1" s="1026"/>
      <c r="AY1" s="1026"/>
      <c r="AZ1" s="739"/>
      <c r="BA1" s="1025"/>
      <c r="BB1" s="1026"/>
      <c r="BC1" s="1027"/>
    </row>
    <row r="2" spans="1:55" ht="15" customHeight="1" x14ac:dyDescent="0.2">
      <c r="A2" s="1090"/>
      <c r="B2" s="1090"/>
      <c r="C2" s="1090"/>
      <c r="D2" s="1091"/>
      <c r="E2" s="1028"/>
      <c r="F2" s="1029"/>
      <c r="G2" s="1029"/>
      <c r="H2" s="1029"/>
      <c r="I2" s="1029"/>
      <c r="J2" s="1029"/>
      <c r="K2" s="1029"/>
      <c r="L2" s="1029"/>
      <c r="M2" s="1029"/>
      <c r="N2" s="1029"/>
      <c r="O2" s="1029"/>
      <c r="P2" s="1029"/>
      <c r="Q2" s="1029"/>
      <c r="R2" s="1029"/>
      <c r="S2" s="1029"/>
      <c r="T2" s="1029"/>
      <c r="U2" s="1029"/>
      <c r="V2" s="1029"/>
      <c r="W2" s="1029"/>
      <c r="X2" s="1029"/>
      <c r="Y2" s="1029"/>
      <c r="Z2" s="1029"/>
      <c r="AA2" s="1029"/>
      <c r="AB2" s="1029"/>
      <c r="AC2" s="1029"/>
      <c r="AD2" s="1029"/>
      <c r="AE2" s="1029"/>
      <c r="AF2" s="1029"/>
      <c r="AG2" s="1029"/>
      <c r="AH2" s="1029"/>
      <c r="AI2" s="1029"/>
      <c r="AJ2" s="1029"/>
      <c r="AK2" s="1029"/>
      <c r="AL2" s="1029"/>
      <c r="AM2" s="1029"/>
      <c r="AN2" s="1029"/>
      <c r="AO2" s="1029"/>
      <c r="AP2" s="1029"/>
      <c r="AQ2" s="1029"/>
      <c r="AR2" s="1029"/>
      <c r="AS2" s="1029"/>
      <c r="AT2" s="1029"/>
      <c r="AU2" s="1029"/>
      <c r="AV2" s="1029"/>
      <c r="AW2" s="1029"/>
      <c r="AX2" s="1029"/>
      <c r="AY2" s="1029"/>
      <c r="AZ2" s="740"/>
      <c r="BA2" s="1028"/>
      <c r="BB2" s="1029"/>
      <c r="BC2" s="1030"/>
    </row>
    <row r="3" spans="1:55" ht="19.5" customHeight="1" thickBot="1" x14ac:dyDescent="0.25">
      <c r="A3" s="1090"/>
      <c r="B3" s="1090"/>
      <c r="C3" s="1090"/>
      <c r="D3" s="1091"/>
      <c r="E3" s="1104"/>
      <c r="F3" s="1105"/>
      <c r="G3" s="1105"/>
      <c r="H3" s="1105"/>
      <c r="I3" s="1105"/>
      <c r="J3" s="1105"/>
      <c r="K3" s="1105"/>
      <c r="L3" s="1105"/>
      <c r="M3" s="1105"/>
      <c r="N3" s="1105"/>
      <c r="O3" s="1105"/>
      <c r="P3" s="1105"/>
      <c r="Q3" s="1105"/>
      <c r="R3" s="1105"/>
      <c r="S3" s="1105"/>
      <c r="T3" s="1105"/>
      <c r="U3" s="1105"/>
      <c r="V3" s="1105"/>
      <c r="W3" s="1105"/>
      <c r="X3" s="1105"/>
      <c r="Y3" s="1105"/>
      <c r="Z3" s="1105"/>
      <c r="AA3" s="1105"/>
      <c r="AB3" s="1105"/>
      <c r="AC3" s="1105"/>
      <c r="AD3" s="1105"/>
      <c r="AE3" s="1105"/>
      <c r="AF3" s="1105"/>
      <c r="AG3" s="1105"/>
      <c r="AH3" s="1105"/>
      <c r="AI3" s="1105"/>
      <c r="AJ3" s="1105"/>
      <c r="AK3" s="1105"/>
      <c r="AL3" s="1105"/>
      <c r="AM3" s="1105"/>
      <c r="AN3" s="1105"/>
      <c r="AO3" s="1105"/>
      <c r="AP3" s="1105"/>
      <c r="AQ3" s="1105"/>
      <c r="AR3" s="1105"/>
      <c r="AS3" s="1105"/>
      <c r="AT3" s="1105"/>
      <c r="AU3" s="1105"/>
      <c r="AV3" s="1105"/>
      <c r="AW3" s="1105"/>
      <c r="AX3" s="1105"/>
      <c r="AY3" s="1105"/>
      <c r="AZ3" s="740"/>
      <c r="BA3" s="1028"/>
      <c r="BB3" s="1029"/>
      <c r="BC3" s="1030"/>
    </row>
    <row r="4" spans="1:55" ht="15" customHeight="1" x14ac:dyDescent="0.2">
      <c r="A4" s="1090"/>
      <c r="B4" s="1090"/>
      <c r="C4" s="1090"/>
      <c r="D4" s="1091"/>
      <c r="E4" s="1025" t="s">
        <v>422</v>
      </c>
      <c r="F4" s="1026"/>
      <c r="G4" s="1026"/>
      <c r="H4" s="1026"/>
      <c r="I4" s="1026"/>
      <c r="J4" s="1026"/>
      <c r="K4" s="1026"/>
      <c r="L4" s="1026"/>
      <c r="M4" s="1026"/>
      <c r="N4" s="1026"/>
      <c r="O4" s="1026"/>
      <c r="P4" s="1026"/>
      <c r="Q4" s="1026"/>
      <c r="R4" s="1026"/>
      <c r="S4" s="1026"/>
      <c r="T4" s="1026"/>
      <c r="U4" s="1026"/>
      <c r="V4" s="1026"/>
      <c r="W4" s="1026"/>
      <c r="X4" s="1026"/>
      <c r="Y4" s="1026"/>
      <c r="Z4" s="1026"/>
      <c r="AA4" s="1026"/>
      <c r="AB4" s="1026"/>
      <c r="AC4" s="1026"/>
      <c r="AD4" s="1026"/>
      <c r="AE4" s="1026"/>
      <c r="AF4" s="1026"/>
      <c r="AG4" s="1026"/>
      <c r="AH4" s="1026"/>
      <c r="AI4" s="1026"/>
      <c r="AJ4" s="1026"/>
      <c r="AK4" s="1026"/>
      <c r="AL4" s="1026"/>
      <c r="AM4" s="1026"/>
      <c r="AN4" s="1026"/>
      <c r="AO4" s="1026"/>
      <c r="AP4" s="1026"/>
      <c r="AQ4" s="1026"/>
      <c r="AR4" s="1026"/>
      <c r="AS4" s="1026"/>
      <c r="AT4" s="1026"/>
      <c r="AU4" s="1026"/>
      <c r="AV4" s="1026"/>
      <c r="AW4" s="1026"/>
      <c r="AX4" s="1026"/>
      <c r="AY4" s="1027"/>
      <c r="AZ4" s="740"/>
      <c r="BA4" s="1028"/>
      <c r="BB4" s="1029"/>
      <c r="BC4" s="1030"/>
    </row>
    <row r="5" spans="1:55" ht="15" customHeight="1" x14ac:dyDescent="0.2">
      <c r="A5" s="1090"/>
      <c r="B5" s="1090"/>
      <c r="C5" s="1090"/>
      <c r="D5" s="1091"/>
      <c r="E5" s="1028"/>
      <c r="F5" s="1029"/>
      <c r="G5" s="1029"/>
      <c r="H5" s="1029"/>
      <c r="I5" s="1029"/>
      <c r="J5" s="1029"/>
      <c r="K5" s="1029"/>
      <c r="L5" s="1029"/>
      <c r="M5" s="1029"/>
      <c r="N5" s="1029"/>
      <c r="O5" s="1029"/>
      <c r="P5" s="1029"/>
      <c r="Q5" s="1029"/>
      <c r="R5" s="1029"/>
      <c r="S5" s="1029"/>
      <c r="T5" s="1029"/>
      <c r="U5" s="1029"/>
      <c r="V5" s="1029"/>
      <c r="W5" s="1029"/>
      <c r="X5" s="1029"/>
      <c r="Y5" s="1029"/>
      <c r="Z5" s="1029"/>
      <c r="AA5" s="1029"/>
      <c r="AB5" s="1029"/>
      <c r="AC5" s="1029"/>
      <c r="AD5" s="1029"/>
      <c r="AE5" s="1029"/>
      <c r="AF5" s="1029"/>
      <c r="AG5" s="1029"/>
      <c r="AH5" s="1029"/>
      <c r="AI5" s="1029"/>
      <c r="AJ5" s="1029"/>
      <c r="AK5" s="1029"/>
      <c r="AL5" s="1029"/>
      <c r="AM5" s="1029"/>
      <c r="AN5" s="1029"/>
      <c r="AO5" s="1029"/>
      <c r="AP5" s="1029"/>
      <c r="AQ5" s="1029"/>
      <c r="AR5" s="1029"/>
      <c r="AS5" s="1029"/>
      <c r="AT5" s="1029"/>
      <c r="AU5" s="1029"/>
      <c r="AV5" s="1029"/>
      <c r="AW5" s="1029"/>
      <c r="AX5" s="1029"/>
      <c r="AY5" s="1030"/>
      <c r="AZ5" s="740"/>
      <c r="BA5" s="1028"/>
      <c r="BB5" s="1029"/>
      <c r="BC5" s="1030"/>
    </row>
    <row r="6" spans="1:55" ht="15" customHeight="1" x14ac:dyDescent="0.2">
      <c r="A6" s="1090"/>
      <c r="B6" s="1090"/>
      <c r="C6" s="1090"/>
      <c r="D6" s="1091"/>
      <c r="E6" s="1028"/>
      <c r="F6" s="1029"/>
      <c r="G6" s="1029"/>
      <c r="H6" s="1029"/>
      <c r="I6" s="1029"/>
      <c r="J6" s="1029"/>
      <c r="K6" s="1029"/>
      <c r="L6" s="1029"/>
      <c r="M6" s="1029"/>
      <c r="N6" s="1029"/>
      <c r="O6" s="1029"/>
      <c r="P6" s="1029"/>
      <c r="Q6" s="1029"/>
      <c r="R6" s="1029"/>
      <c r="S6" s="1029"/>
      <c r="T6" s="1029"/>
      <c r="U6" s="1029"/>
      <c r="V6" s="1029"/>
      <c r="W6" s="1029"/>
      <c r="X6" s="1029"/>
      <c r="Y6" s="1029"/>
      <c r="Z6" s="1029"/>
      <c r="AA6" s="1029"/>
      <c r="AB6" s="1029"/>
      <c r="AC6" s="1029"/>
      <c r="AD6" s="1029"/>
      <c r="AE6" s="1029"/>
      <c r="AF6" s="1029"/>
      <c r="AG6" s="1029"/>
      <c r="AH6" s="1029"/>
      <c r="AI6" s="1029"/>
      <c r="AJ6" s="1029"/>
      <c r="AK6" s="1029"/>
      <c r="AL6" s="1029"/>
      <c r="AM6" s="1029"/>
      <c r="AN6" s="1029"/>
      <c r="AO6" s="1029"/>
      <c r="AP6" s="1029"/>
      <c r="AQ6" s="1029"/>
      <c r="AR6" s="1029"/>
      <c r="AS6" s="1029"/>
      <c r="AT6" s="1029"/>
      <c r="AU6" s="1029"/>
      <c r="AV6" s="1029"/>
      <c r="AW6" s="1029"/>
      <c r="AX6" s="1029"/>
      <c r="AY6" s="1030"/>
      <c r="AZ6" s="740"/>
      <c r="BA6" s="1028"/>
      <c r="BB6" s="1029"/>
      <c r="BC6" s="1030"/>
    </row>
    <row r="7" spans="1:55" ht="15" customHeight="1" thickBot="1" x14ac:dyDescent="0.25">
      <c r="A7" s="1090"/>
      <c r="B7" s="1090"/>
      <c r="C7" s="1090"/>
      <c r="D7" s="1091"/>
      <c r="E7" s="1028"/>
      <c r="F7" s="1029"/>
      <c r="G7" s="1029"/>
      <c r="H7" s="1029"/>
      <c r="I7" s="1029"/>
      <c r="J7" s="1029"/>
      <c r="K7" s="1029"/>
      <c r="L7" s="1029"/>
      <c r="M7" s="1029"/>
      <c r="N7" s="1029"/>
      <c r="O7" s="1029"/>
      <c r="P7" s="1029"/>
      <c r="Q7" s="1029"/>
      <c r="R7" s="1029"/>
      <c r="S7" s="1029"/>
      <c r="T7" s="1029"/>
      <c r="U7" s="1029"/>
      <c r="V7" s="1029"/>
      <c r="W7" s="1029"/>
      <c r="X7" s="1029"/>
      <c r="Y7" s="1029"/>
      <c r="Z7" s="1029"/>
      <c r="AA7" s="1029"/>
      <c r="AB7" s="1029"/>
      <c r="AC7" s="1029"/>
      <c r="AD7" s="1029"/>
      <c r="AE7" s="1029"/>
      <c r="AF7" s="1029"/>
      <c r="AG7" s="1029"/>
      <c r="AH7" s="1029"/>
      <c r="AI7" s="1029"/>
      <c r="AJ7" s="1029"/>
      <c r="AK7" s="1029"/>
      <c r="AL7" s="1029"/>
      <c r="AM7" s="1029"/>
      <c r="AN7" s="1029"/>
      <c r="AO7" s="1029"/>
      <c r="AP7" s="1029"/>
      <c r="AQ7" s="1029"/>
      <c r="AR7" s="1029"/>
      <c r="AS7" s="1029"/>
      <c r="AT7" s="1029"/>
      <c r="AU7" s="1029"/>
      <c r="AV7" s="1029"/>
      <c r="AW7" s="1029"/>
      <c r="AX7" s="1029"/>
      <c r="AY7" s="1030"/>
      <c r="AZ7" s="740"/>
      <c r="BA7" s="1028"/>
      <c r="BB7" s="1029"/>
      <c r="BC7" s="1030"/>
    </row>
    <row r="8" spans="1:55" ht="28.5" customHeight="1" x14ac:dyDescent="0.2">
      <c r="A8" s="1092" t="s">
        <v>195</v>
      </c>
      <c r="B8" s="1035" t="s">
        <v>197</v>
      </c>
      <c r="C8" s="1095" t="s">
        <v>198</v>
      </c>
      <c r="D8" s="1061" t="s">
        <v>423</v>
      </c>
      <c r="E8" s="1035" t="s">
        <v>1</v>
      </c>
      <c r="F8" s="1035" t="s">
        <v>2</v>
      </c>
      <c r="G8" s="1035"/>
      <c r="H8" s="1035"/>
      <c r="I8" s="1035"/>
      <c r="J8" s="1035"/>
      <c r="K8" s="1107" t="s">
        <v>214</v>
      </c>
      <c r="L8" s="999" t="s">
        <v>424</v>
      </c>
      <c r="M8" s="1000"/>
      <c r="N8" s="1000"/>
      <c r="O8" s="1001"/>
      <c r="P8" s="999" t="s">
        <v>425</v>
      </c>
      <c r="Q8" s="1000"/>
      <c r="R8" s="1000"/>
      <c r="S8" s="1001"/>
      <c r="T8" s="999" t="s">
        <v>191</v>
      </c>
      <c r="U8" s="1000"/>
      <c r="V8" s="1000"/>
      <c r="W8" s="1000"/>
      <c r="X8" s="1001"/>
      <c r="Y8" s="999" t="s">
        <v>426</v>
      </c>
      <c r="Z8" s="1000"/>
      <c r="AA8" s="1000"/>
      <c r="AB8" s="1001"/>
      <c r="AC8" s="999" t="s">
        <v>427</v>
      </c>
      <c r="AD8" s="1000"/>
      <c r="AE8" s="1000"/>
      <c r="AF8" s="1001"/>
      <c r="AG8" s="1017" t="s">
        <v>192</v>
      </c>
      <c r="AH8" s="1018"/>
      <c r="AI8" s="1018"/>
      <c r="AJ8" s="1019"/>
      <c r="AK8" s="1017">
        <v>2023</v>
      </c>
      <c r="AL8" s="1018"/>
      <c r="AM8" s="1018"/>
      <c r="AN8" s="1019"/>
      <c r="AO8" s="1054" t="s">
        <v>4</v>
      </c>
      <c r="AP8" s="1044" t="s">
        <v>402</v>
      </c>
      <c r="AQ8" s="1047" t="s">
        <v>428</v>
      </c>
      <c r="AR8" s="1035" t="s">
        <v>429</v>
      </c>
      <c r="AS8" s="1035" t="s">
        <v>430</v>
      </c>
      <c r="AT8" s="1035" t="s">
        <v>431</v>
      </c>
      <c r="AU8" s="1035" t="s">
        <v>432</v>
      </c>
      <c r="AV8" s="1035" t="s">
        <v>433</v>
      </c>
      <c r="AW8" s="1035" t="s">
        <v>434</v>
      </c>
      <c r="AX8" s="1035" t="s">
        <v>435</v>
      </c>
      <c r="AY8" s="1035" t="s">
        <v>436</v>
      </c>
      <c r="AZ8" s="1035" t="s">
        <v>437</v>
      </c>
      <c r="BA8" s="1035" t="s">
        <v>438</v>
      </c>
      <c r="BB8" s="1035" t="s">
        <v>439</v>
      </c>
      <c r="BC8" s="1001" t="s">
        <v>440</v>
      </c>
    </row>
    <row r="9" spans="1:55" ht="29.25" customHeight="1" x14ac:dyDescent="0.2">
      <c r="A9" s="1093"/>
      <c r="B9" s="1036"/>
      <c r="C9" s="1096"/>
      <c r="D9" s="1062"/>
      <c r="E9" s="1036"/>
      <c r="F9" s="1036"/>
      <c r="G9" s="1036"/>
      <c r="H9" s="1036"/>
      <c r="I9" s="1036"/>
      <c r="J9" s="1036"/>
      <c r="K9" s="1108"/>
      <c r="L9" s="983" t="s">
        <v>441</v>
      </c>
      <c r="M9" s="989" t="s">
        <v>442</v>
      </c>
      <c r="N9" s="989" t="s">
        <v>443</v>
      </c>
      <c r="O9" s="981" t="s">
        <v>405</v>
      </c>
      <c r="P9" s="983" t="s">
        <v>441</v>
      </c>
      <c r="Q9" s="989" t="s">
        <v>442</v>
      </c>
      <c r="R9" s="989" t="s">
        <v>444</v>
      </c>
      <c r="S9" s="981" t="s">
        <v>405</v>
      </c>
      <c r="T9" s="983" t="s">
        <v>441</v>
      </c>
      <c r="U9" s="989" t="s">
        <v>442</v>
      </c>
      <c r="V9" s="989" t="s">
        <v>445</v>
      </c>
      <c r="W9" s="989" t="s">
        <v>446</v>
      </c>
      <c r="X9" s="981" t="s">
        <v>405</v>
      </c>
      <c r="Y9" s="983" t="s">
        <v>441</v>
      </c>
      <c r="Z9" s="989" t="s">
        <v>442</v>
      </c>
      <c r="AA9" s="989" t="s">
        <v>447</v>
      </c>
      <c r="AB9" s="981" t="s">
        <v>405</v>
      </c>
      <c r="AC9" s="983" t="s">
        <v>441</v>
      </c>
      <c r="AD9" s="989" t="s">
        <v>442</v>
      </c>
      <c r="AE9" s="989" t="s">
        <v>448</v>
      </c>
      <c r="AF9" s="981" t="s">
        <v>405</v>
      </c>
      <c r="AG9" s="983" t="s">
        <v>441</v>
      </c>
      <c r="AH9" s="989" t="s">
        <v>442</v>
      </c>
      <c r="AI9" s="989" t="s">
        <v>449</v>
      </c>
      <c r="AJ9" s="981" t="s">
        <v>405</v>
      </c>
      <c r="AK9" s="983" t="s">
        <v>441</v>
      </c>
      <c r="AL9" s="989" t="s">
        <v>442</v>
      </c>
      <c r="AM9" s="989" t="s">
        <v>450</v>
      </c>
      <c r="AN9" s="981" t="s">
        <v>405</v>
      </c>
      <c r="AO9" s="1055"/>
      <c r="AP9" s="1045"/>
      <c r="AQ9" s="1048"/>
      <c r="AR9" s="1036"/>
      <c r="AS9" s="1036"/>
      <c r="AT9" s="1036"/>
      <c r="AU9" s="1036"/>
      <c r="AV9" s="1036"/>
      <c r="AW9" s="1036"/>
      <c r="AX9" s="1036"/>
      <c r="AY9" s="1036"/>
      <c r="AZ9" s="1036"/>
      <c r="BA9" s="1036"/>
      <c r="BB9" s="1036"/>
      <c r="BC9" s="1039"/>
    </row>
    <row r="10" spans="1:55" ht="42.75" customHeight="1" x14ac:dyDescent="0.2">
      <c r="A10" s="1093"/>
      <c r="B10" s="1036"/>
      <c r="C10" s="1096"/>
      <c r="D10" s="1062"/>
      <c r="E10" s="1036"/>
      <c r="F10" s="1036" t="s">
        <v>5</v>
      </c>
      <c r="G10" s="1036" t="s">
        <v>6</v>
      </c>
      <c r="H10" s="1036" t="s">
        <v>7</v>
      </c>
      <c r="I10" s="1106" t="s">
        <v>451</v>
      </c>
      <c r="J10" s="1048"/>
      <c r="K10" s="1108"/>
      <c r="L10" s="984"/>
      <c r="M10" s="990"/>
      <c r="N10" s="990"/>
      <c r="O10" s="982"/>
      <c r="P10" s="984"/>
      <c r="Q10" s="990"/>
      <c r="R10" s="990"/>
      <c r="S10" s="982"/>
      <c r="T10" s="984"/>
      <c r="U10" s="990"/>
      <c r="V10" s="990"/>
      <c r="W10" s="990"/>
      <c r="X10" s="982"/>
      <c r="Y10" s="984"/>
      <c r="Z10" s="990"/>
      <c r="AA10" s="990"/>
      <c r="AB10" s="982"/>
      <c r="AC10" s="984"/>
      <c r="AD10" s="990"/>
      <c r="AE10" s="990"/>
      <c r="AF10" s="982"/>
      <c r="AG10" s="984"/>
      <c r="AH10" s="990"/>
      <c r="AI10" s="990"/>
      <c r="AJ10" s="982"/>
      <c r="AK10" s="984"/>
      <c r="AL10" s="990"/>
      <c r="AM10" s="990"/>
      <c r="AN10" s="982"/>
      <c r="AO10" s="1055"/>
      <c r="AP10" s="1045"/>
      <c r="AQ10" s="1048"/>
      <c r="AR10" s="1036"/>
      <c r="AS10" s="1036"/>
      <c r="AT10" s="1036"/>
      <c r="AU10" s="1036"/>
      <c r="AV10" s="1036"/>
      <c r="AW10" s="1036"/>
      <c r="AX10" s="1036"/>
      <c r="AY10" s="1036"/>
      <c r="AZ10" s="1036"/>
      <c r="BA10" s="1036"/>
      <c r="BB10" s="1036"/>
      <c r="BC10" s="1039"/>
    </row>
    <row r="11" spans="1:55" ht="55" customHeight="1" thickBot="1" x14ac:dyDescent="0.25">
      <c r="A11" s="1094"/>
      <c r="B11" s="1037"/>
      <c r="C11" s="1097"/>
      <c r="D11" s="1063"/>
      <c r="E11" s="1037"/>
      <c r="F11" s="1037"/>
      <c r="G11" s="1037"/>
      <c r="H11" s="1037"/>
      <c r="I11" s="37" t="s">
        <v>9</v>
      </c>
      <c r="J11" s="37" t="s">
        <v>10</v>
      </c>
      <c r="K11" s="1109"/>
      <c r="L11" s="984"/>
      <c r="M11" s="990"/>
      <c r="N11" s="990"/>
      <c r="O11" s="982"/>
      <c r="P11" s="984"/>
      <c r="Q11" s="990"/>
      <c r="R11" s="990"/>
      <c r="S11" s="982"/>
      <c r="T11" s="984"/>
      <c r="U11" s="990"/>
      <c r="V11" s="990"/>
      <c r="W11" s="990"/>
      <c r="X11" s="982"/>
      <c r="Y11" s="984"/>
      <c r="Z11" s="990"/>
      <c r="AA11" s="990"/>
      <c r="AB11" s="982"/>
      <c r="AC11" s="984"/>
      <c r="AD11" s="990"/>
      <c r="AE11" s="990"/>
      <c r="AF11" s="982"/>
      <c r="AG11" s="984"/>
      <c r="AH11" s="990"/>
      <c r="AI11" s="990"/>
      <c r="AJ11" s="982"/>
      <c r="AK11" s="984"/>
      <c r="AL11" s="990"/>
      <c r="AM11" s="990"/>
      <c r="AN11" s="982"/>
      <c r="AO11" s="1056"/>
      <c r="AP11" s="1046"/>
      <c r="AQ11" s="1049"/>
      <c r="AR11" s="1037"/>
      <c r="AS11" s="1037"/>
      <c r="AT11" s="1037"/>
      <c r="AU11" s="1037"/>
      <c r="AV11" s="1037"/>
      <c r="AW11" s="1037"/>
      <c r="AX11" s="1037"/>
      <c r="AY11" s="1037"/>
      <c r="AZ11" s="1037"/>
      <c r="BA11" s="1037"/>
      <c r="BB11" s="1037"/>
      <c r="BC11" s="1040"/>
    </row>
    <row r="12" spans="1:55" ht="63" x14ac:dyDescent="0.2">
      <c r="A12" s="1098" t="s">
        <v>218</v>
      </c>
      <c r="B12" s="1066" t="s">
        <v>452</v>
      </c>
      <c r="C12" s="1042" t="s">
        <v>220</v>
      </c>
      <c r="D12" s="1075" t="s">
        <v>221</v>
      </c>
      <c r="E12" s="1042" t="s">
        <v>11</v>
      </c>
      <c r="F12" s="1042" t="s">
        <v>12</v>
      </c>
      <c r="G12" s="1079" t="s">
        <v>13</v>
      </c>
      <c r="H12" s="1021" t="s">
        <v>14</v>
      </c>
      <c r="I12" s="1058" t="s">
        <v>15</v>
      </c>
      <c r="J12" s="1074">
        <v>2022</v>
      </c>
      <c r="K12" s="1053">
        <v>1</v>
      </c>
      <c r="L12" s="1013"/>
      <c r="M12" s="986"/>
      <c r="N12" s="995">
        <v>0</v>
      </c>
      <c r="O12" s="995">
        <v>0</v>
      </c>
      <c r="P12" s="986"/>
      <c r="Q12" s="986"/>
      <c r="R12" s="995">
        <v>0</v>
      </c>
      <c r="S12" s="995">
        <v>0</v>
      </c>
      <c r="T12" s="986">
        <f>274+266</f>
        <v>540</v>
      </c>
      <c r="U12" s="986">
        <f>334+349</f>
        <v>683</v>
      </c>
      <c r="V12" s="995">
        <f>T12/U12</f>
        <v>0.79062957540263545</v>
      </c>
      <c r="W12" s="995">
        <v>0.5</v>
      </c>
      <c r="X12" s="997">
        <v>0.5</v>
      </c>
      <c r="Y12" s="986"/>
      <c r="Z12" s="986"/>
      <c r="AA12" s="987" t="e">
        <f>Y12/Z12</f>
        <v>#DIV/0!</v>
      </c>
      <c r="AB12" s="987">
        <v>0.5</v>
      </c>
      <c r="AC12" s="986"/>
      <c r="AD12" s="986"/>
      <c r="AE12" s="987" t="e">
        <f>AC12/AD12</f>
        <v>#DIV/0!</v>
      </c>
      <c r="AF12" s="987" t="e">
        <f>AE12/$K12</f>
        <v>#DIV/0!</v>
      </c>
      <c r="AG12" s="986">
        <v>292</v>
      </c>
      <c r="AH12" s="986">
        <v>386</v>
      </c>
      <c r="AI12" s="987">
        <f>AG12/AH12</f>
        <v>0.75647668393782386</v>
      </c>
      <c r="AJ12" s="987">
        <f>AI12/$K12</f>
        <v>0.75647668393782386</v>
      </c>
      <c r="AK12" s="986">
        <v>292</v>
      </c>
      <c r="AL12" s="986">
        <v>386</v>
      </c>
      <c r="AM12" s="992">
        <f>AK12/AL12</f>
        <v>0.75647668393782386</v>
      </c>
      <c r="AN12" s="994">
        <f>AM12/$K12</f>
        <v>0.75647668393782386</v>
      </c>
      <c r="AO12" s="1003">
        <v>0.01</v>
      </c>
      <c r="AP12" s="1023">
        <f>AN12*AO12</f>
        <v>7.5647668393782385E-3</v>
      </c>
      <c r="AQ12" s="94" t="s">
        <v>453</v>
      </c>
      <c r="AR12" s="11">
        <v>0.5</v>
      </c>
      <c r="AS12" s="95">
        <v>1</v>
      </c>
      <c r="AT12" s="95">
        <v>1</v>
      </c>
      <c r="AU12" s="95">
        <v>0</v>
      </c>
      <c r="AV12" s="95">
        <v>0</v>
      </c>
      <c r="AW12" s="95">
        <v>0</v>
      </c>
      <c r="AX12" s="95">
        <v>0</v>
      </c>
      <c r="AY12" s="95">
        <v>0</v>
      </c>
      <c r="AZ12" s="95">
        <v>0</v>
      </c>
      <c r="BA12" s="15" t="s">
        <v>454</v>
      </c>
      <c r="BB12" s="1057" t="s">
        <v>455</v>
      </c>
      <c r="BC12" s="1085" t="s">
        <v>228</v>
      </c>
    </row>
    <row r="13" spans="1:55" ht="63" x14ac:dyDescent="0.2">
      <c r="A13" s="1099"/>
      <c r="B13" s="1067"/>
      <c r="C13" s="1064"/>
      <c r="D13" s="1075"/>
      <c r="E13" s="1064"/>
      <c r="F13" s="1064"/>
      <c r="G13" s="1080"/>
      <c r="H13" s="1043"/>
      <c r="I13" s="1021"/>
      <c r="J13" s="1021"/>
      <c r="K13" s="1087"/>
      <c r="L13" s="1010"/>
      <c r="M13" s="985"/>
      <c r="N13" s="996"/>
      <c r="O13" s="996"/>
      <c r="P13" s="985"/>
      <c r="Q13" s="985"/>
      <c r="R13" s="996"/>
      <c r="S13" s="996"/>
      <c r="T13" s="985"/>
      <c r="U13" s="985"/>
      <c r="V13" s="996"/>
      <c r="W13" s="996"/>
      <c r="X13" s="998"/>
      <c r="Y13" s="985"/>
      <c r="Z13" s="985"/>
      <c r="AA13" s="988"/>
      <c r="AB13" s="988"/>
      <c r="AC13" s="985"/>
      <c r="AD13" s="985"/>
      <c r="AE13" s="988"/>
      <c r="AF13" s="988"/>
      <c r="AG13" s="985"/>
      <c r="AH13" s="985"/>
      <c r="AI13" s="988"/>
      <c r="AJ13" s="988"/>
      <c r="AK13" s="985"/>
      <c r="AL13" s="985"/>
      <c r="AM13" s="993"/>
      <c r="AN13" s="991"/>
      <c r="AO13" s="1007"/>
      <c r="AP13" s="1024"/>
      <c r="AQ13" s="91" t="s">
        <v>456</v>
      </c>
      <c r="AR13" s="7">
        <v>0.5</v>
      </c>
      <c r="AS13" s="9">
        <v>1</v>
      </c>
      <c r="AT13" s="9">
        <v>1</v>
      </c>
      <c r="AU13" s="9">
        <v>1</v>
      </c>
      <c r="AV13" s="9">
        <v>1</v>
      </c>
      <c r="AW13" s="9">
        <v>1</v>
      </c>
      <c r="AX13" s="9">
        <v>1</v>
      </c>
      <c r="AY13" s="9">
        <v>1</v>
      </c>
      <c r="AZ13" s="9">
        <v>1</v>
      </c>
      <c r="BA13" s="8" t="s">
        <v>457</v>
      </c>
      <c r="BB13" s="1057"/>
      <c r="BC13" s="1085"/>
    </row>
    <row r="14" spans="1:55" ht="63" x14ac:dyDescent="0.2">
      <c r="A14" s="1099"/>
      <c r="B14" s="1067"/>
      <c r="C14" s="1064"/>
      <c r="D14" s="1075"/>
      <c r="E14" s="1041" t="s">
        <v>16</v>
      </c>
      <c r="F14" s="1041" t="s">
        <v>17</v>
      </c>
      <c r="G14" s="1059" t="s">
        <v>18</v>
      </c>
      <c r="H14" s="1020" t="s">
        <v>19</v>
      </c>
      <c r="I14" s="1038">
        <v>1</v>
      </c>
      <c r="J14" s="1020">
        <v>2022</v>
      </c>
      <c r="K14" s="1052">
        <v>1</v>
      </c>
      <c r="L14" s="1010"/>
      <c r="M14" s="985"/>
      <c r="N14" s="996" t="e">
        <f>L14/M14</f>
        <v>#DIV/0!</v>
      </c>
      <c r="O14" s="996" t="e">
        <f>N14/$K14</f>
        <v>#DIV/0!</v>
      </c>
      <c r="P14" s="985"/>
      <c r="Q14" s="985"/>
      <c r="R14" s="996" t="e">
        <f>P14/Q14</f>
        <v>#DIV/0!</v>
      </c>
      <c r="S14" s="996" t="e">
        <f>R14/$K14</f>
        <v>#DIV/0!</v>
      </c>
      <c r="T14" s="985">
        <f>9+68</f>
        <v>77</v>
      </c>
      <c r="U14" s="985">
        <f>73+73</f>
        <v>146</v>
      </c>
      <c r="V14" s="996">
        <f>T14/U14</f>
        <v>0.5273972602739726</v>
      </c>
      <c r="W14" s="996">
        <v>0.5</v>
      </c>
      <c r="X14" s="998">
        <v>0.5</v>
      </c>
      <c r="Y14" s="985"/>
      <c r="Z14" s="985"/>
      <c r="AA14" s="988" t="e">
        <f>Y14/Z14</f>
        <v>#DIV/0!</v>
      </c>
      <c r="AB14" s="988">
        <v>0.5</v>
      </c>
      <c r="AC14" s="985"/>
      <c r="AD14" s="985"/>
      <c r="AE14" s="988" t="e">
        <f>AC14/AD14</f>
        <v>#DIV/0!</v>
      </c>
      <c r="AF14" s="988" t="e">
        <f>AE14/$K14</f>
        <v>#DIV/0!</v>
      </c>
      <c r="AG14" s="985">
        <v>146</v>
      </c>
      <c r="AH14" s="985">
        <f>73+73</f>
        <v>146</v>
      </c>
      <c r="AI14" s="988">
        <f>AG14/AH14</f>
        <v>1</v>
      </c>
      <c r="AJ14" s="988">
        <f>AI14/$K14</f>
        <v>1</v>
      </c>
      <c r="AK14" s="985">
        <v>146</v>
      </c>
      <c r="AL14" s="985">
        <v>146</v>
      </c>
      <c r="AM14" s="993">
        <f>AK14/AL14</f>
        <v>1</v>
      </c>
      <c r="AN14" s="991">
        <f>AM14/$K14</f>
        <v>1</v>
      </c>
      <c r="AO14" s="1007">
        <v>0.01</v>
      </c>
      <c r="AP14" s="1024">
        <f>AN14*AO14</f>
        <v>0.01</v>
      </c>
      <c r="AQ14" s="91" t="s">
        <v>453</v>
      </c>
      <c r="AR14" s="7">
        <v>0.5</v>
      </c>
      <c r="AS14" s="9">
        <v>1</v>
      </c>
      <c r="AT14" s="9">
        <v>1</v>
      </c>
      <c r="AU14" s="9">
        <v>0</v>
      </c>
      <c r="AV14" s="9">
        <v>0</v>
      </c>
      <c r="AW14" s="9">
        <v>0</v>
      </c>
      <c r="AX14" s="9">
        <v>0</v>
      </c>
      <c r="AY14" s="9">
        <v>0</v>
      </c>
      <c r="AZ14" s="9">
        <v>0</v>
      </c>
      <c r="BA14" s="8" t="s">
        <v>454</v>
      </c>
      <c r="BB14" s="1057"/>
      <c r="BC14" s="1085"/>
    </row>
    <row r="15" spans="1:55" ht="84" x14ac:dyDescent="0.2">
      <c r="A15" s="1099"/>
      <c r="B15" s="1067"/>
      <c r="C15" s="1064"/>
      <c r="D15" s="1075"/>
      <c r="E15" s="1042"/>
      <c r="F15" s="1042"/>
      <c r="G15" s="1060"/>
      <c r="H15" s="1021"/>
      <c r="I15" s="1021"/>
      <c r="J15" s="1021"/>
      <c r="K15" s="1053"/>
      <c r="L15" s="1010"/>
      <c r="M15" s="985"/>
      <c r="N15" s="996"/>
      <c r="O15" s="996"/>
      <c r="P15" s="985"/>
      <c r="Q15" s="985"/>
      <c r="R15" s="996"/>
      <c r="S15" s="996"/>
      <c r="T15" s="985"/>
      <c r="U15" s="985"/>
      <c r="V15" s="996"/>
      <c r="W15" s="996"/>
      <c r="X15" s="998"/>
      <c r="Y15" s="985"/>
      <c r="Z15" s="985"/>
      <c r="AA15" s="988"/>
      <c r="AB15" s="988"/>
      <c r="AC15" s="985"/>
      <c r="AD15" s="985"/>
      <c r="AE15" s="988"/>
      <c r="AF15" s="988"/>
      <c r="AG15" s="985"/>
      <c r="AH15" s="985"/>
      <c r="AI15" s="988"/>
      <c r="AJ15" s="988"/>
      <c r="AK15" s="985"/>
      <c r="AL15" s="985"/>
      <c r="AM15" s="993"/>
      <c r="AN15" s="991"/>
      <c r="AO15" s="1007"/>
      <c r="AP15" s="1024"/>
      <c r="AQ15" s="91" t="s">
        <v>458</v>
      </c>
      <c r="AR15" s="7">
        <v>0.5</v>
      </c>
      <c r="AS15" s="9">
        <v>1</v>
      </c>
      <c r="AT15" s="9">
        <v>1</v>
      </c>
      <c r="AU15" s="9">
        <v>1</v>
      </c>
      <c r="AV15" s="9">
        <v>1</v>
      </c>
      <c r="AW15" s="9">
        <v>1</v>
      </c>
      <c r="AX15" s="9">
        <v>1</v>
      </c>
      <c r="AY15" s="9">
        <v>1</v>
      </c>
      <c r="AZ15" s="9">
        <v>1</v>
      </c>
      <c r="BA15" s="8" t="s">
        <v>459</v>
      </c>
      <c r="BB15" s="1032"/>
      <c r="BC15" s="1086"/>
    </row>
    <row r="16" spans="1:55" ht="82" customHeight="1" x14ac:dyDescent="0.2">
      <c r="A16" s="1099"/>
      <c r="B16" s="1067"/>
      <c r="C16" s="1064"/>
      <c r="D16" s="1075"/>
      <c r="E16" s="1077" t="s">
        <v>21</v>
      </c>
      <c r="F16" s="1064" t="s">
        <v>22</v>
      </c>
      <c r="G16" s="1080" t="s">
        <v>23</v>
      </c>
      <c r="H16" s="1043" t="s">
        <v>19</v>
      </c>
      <c r="I16" s="1038">
        <v>0.92</v>
      </c>
      <c r="J16" s="1020">
        <v>2022</v>
      </c>
      <c r="K16" s="1087">
        <v>0.9</v>
      </c>
      <c r="L16" s="1010">
        <v>0</v>
      </c>
      <c r="M16" s="985">
        <v>0</v>
      </c>
      <c r="N16" s="996">
        <v>0</v>
      </c>
      <c r="O16" s="996">
        <v>0</v>
      </c>
      <c r="P16" s="985">
        <v>0</v>
      </c>
      <c r="Q16" s="985">
        <v>0</v>
      </c>
      <c r="R16" s="996">
        <v>0</v>
      </c>
      <c r="S16" s="996">
        <v>0</v>
      </c>
      <c r="T16" s="985">
        <v>0</v>
      </c>
      <c r="U16" s="985">
        <v>0</v>
      </c>
      <c r="V16" s="996">
        <v>0</v>
      </c>
      <c r="W16" s="996">
        <v>0</v>
      </c>
      <c r="X16" s="998">
        <v>0</v>
      </c>
      <c r="Y16" s="985"/>
      <c r="Z16" s="985"/>
      <c r="AA16" s="988">
        <v>0</v>
      </c>
      <c r="AB16" s="988">
        <v>0</v>
      </c>
      <c r="AC16" s="985"/>
      <c r="AD16" s="985"/>
      <c r="AE16" s="988" t="e">
        <f>AC16/AD16</f>
        <v>#DIV/0!</v>
      </c>
      <c r="AF16" s="988" t="e">
        <f>AE16/$K16</f>
        <v>#DIV/0!</v>
      </c>
      <c r="AG16" s="985">
        <v>108</v>
      </c>
      <c r="AH16" s="985">
        <v>111</v>
      </c>
      <c r="AI16" s="988">
        <f>AG16/AH16</f>
        <v>0.97297297297297303</v>
      </c>
      <c r="AJ16" s="988">
        <v>0.5</v>
      </c>
      <c r="AK16" s="985">
        <v>108</v>
      </c>
      <c r="AL16" s="985">
        <v>111</v>
      </c>
      <c r="AM16" s="993">
        <f>AK16/AL16</f>
        <v>0.97297297297297303</v>
      </c>
      <c r="AN16" s="991">
        <v>1</v>
      </c>
      <c r="AO16" s="1002">
        <v>0.01</v>
      </c>
      <c r="AP16" s="1022">
        <f>AN16*AO16</f>
        <v>0.01</v>
      </c>
      <c r="AQ16" s="39" t="s">
        <v>460</v>
      </c>
      <c r="AR16" s="13">
        <v>0.5</v>
      </c>
      <c r="AS16" s="9">
        <v>1</v>
      </c>
      <c r="AT16" s="9">
        <v>1</v>
      </c>
      <c r="AU16" s="9">
        <v>0</v>
      </c>
      <c r="AV16" s="9">
        <v>0</v>
      </c>
      <c r="AW16" s="9">
        <v>0</v>
      </c>
      <c r="AX16" s="9">
        <v>0</v>
      </c>
      <c r="AY16" s="9">
        <v>0</v>
      </c>
      <c r="AZ16" s="9">
        <v>0</v>
      </c>
      <c r="BA16" s="8" t="s">
        <v>461</v>
      </c>
      <c r="BB16" s="1031" t="s">
        <v>462</v>
      </c>
      <c r="BC16" s="1033" t="s">
        <v>242</v>
      </c>
    </row>
    <row r="17" spans="1:55" ht="71" customHeight="1" x14ac:dyDescent="0.2">
      <c r="A17" s="1099"/>
      <c r="B17" s="1067"/>
      <c r="C17" s="1064"/>
      <c r="D17" s="1075"/>
      <c r="E17" s="1078"/>
      <c r="F17" s="1041"/>
      <c r="G17" s="1102"/>
      <c r="H17" s="1020"/>
      <c r="I17" s="1021"/>
      <c r="J17" s="1021"/>
      <c r="K17" s="1088"/>
      <c r="L17" s="1010"/>
      <c r="M17" s="985"/>
      <c r="N17" s="996"/>
      <c r="O17" s="996"/>
      <c r="P17" s="985"/>
      <c r="Q17" s="985"/>
      <c r="R17" s="996"/>
      <c r="S17" s="996"/>
      <c r="T17" s="985"/>
      <c r="U17" s="985"/>
      <c r="V17" s="996"/>
      <c r="W17" s="996"/>
      <c r="X17" s="998"/>
      <c r="Y17" s="985"/>
      <c r="Z17" s="985"/>
      <c r="AA17" s="988"/>
      <c r="AB17" s="988"/>
      <c r="AC17" s="985"/>
      <c r="AD17" s="985"/>
      <c r="AE17" s="988"/>
      <c r="AF17" s="988"/>
      <c r="AG17" s="985"/>
      <c r="AH17" s="985"/>
      <c r="AI17" s="988"/>
      <c r="AJ17" s="988"/>
      <c r="AK17" s="985"/>
      <c r="AL17" s="985"/>
      <c r="AM17" s="993"/>
      <c r="AN17" s="991"/>
      <c r="AO17" s="1003"/>
      <c r="AP17" s="1023"/>
      <c r="AQ17" s="62" t="s">
        <v>463</v>
      </c>
      <c r="AR17" s="13">
        <v>0.5</v>
      </c>
      <c r="AS17" s="9">
        <v>1</v>
      </c>
      <c r="AT17" s="9">
        <v>1</v>
      </c>
      <c r="AU17" s="9">
        <v>1</v>
      </c>
      <c r="AV17" s="9">
        <v>1</v>
      </c>
      <c r="AW17" s="9">
        <v>1</v>
      </c>
      <c r="AX17" s="9">
        <v>1</v>
      </c>
      <c r="AY17" s="9">
        <v>1</v>
      </c>
      <c r="AZ17" s="9">
        <v>1</v>
      </c>
      <c r="BA17" s="14" t="s">
        <v>464</v>
      </c>
      <c r="BB17" s="1032"/>
      <c r="BC17" s="1034"/>
    </row>
    <row r="18" spans="1:55" ht="105" x14ac:dyDescent="0.2">
      <c r="A18" s="1099"/>
      <c r="B18" s="1067"/>
      <c r="C18" s="1064"/>
      <c r="D18" s="1075"/>
      <c r="E18" s="1064" t="s">
        <v>25</v>
      </c>
      <c r="F18" s="1064" t="s">
        <v>26</v>
      </c>
      <c r="G18" s="1084" t="s">
        <v>27</v>
      </c>
      <c r="H18" s="1043" t="s">
        <v>19</v>
      </c>
      <c r="I18" s="1038">
        <v>1</v>
      </c>
      <c r="J18" s="1020">
        <v>2022</v>
      </c>
      <c r="K18" s="1087">
        <v>1</v>
      </c>
      <c r="L18" s="1010">
        <v>11</v>
      </c>
      <c r="M18" s="985">
        <v>11</v>
      </c>
      <c r="N18" s="996">
        <f>L18/M18</f>
        <v>1</v>
      </c>
      <c r="O18" s="996">
        <v>0.25</v>
      </c>
      <c r="P18" s="985">
        <v>15</v>
      </c>
      <c r="Q18" s="985">
        <v>15</v>
      </c>
      <c r="R18" s="996">
        <f>P18/Q18</f>
        <v>1</v>
      </c>
      <c r="S18" s="996">
        <v>0.25</v>
      </c>
      <c r="T18" s="985">
        <f>L18+P18</f>
        <v>26</v>
      </c>
      <c r="U18" s="985">
        <f>M18+Q18</f>
        <v>26</v>
      </c>
      <c r="V18" s="996">
        <f>T18/U18</f>
        <v>1</v>
      </c>
      <c r="W18" s="996">
        <v>1</v>
      </c>
      <c r="X18" s="998">
        <v>0.5</v>
      </c>
      <c r="Y18" s="985">
        <v>10</v>
      </c>
      <c r="Z18" s="985">
        <v>10</v>
      </c>
      <c r="AA18" s="988">
        <f>Y18/Z18</f>
        <v>1</v>
      </c>
      <c r="AB18" s="988">
        <v>0.5</v>
      </c>
      <c r="AC18" s="985">
        <v>14</v>
      </c>
      <c r="AD18" s="985">
        <v>14</v>
      </c>
      <c r="AE18" s="988">
        <f>AC18/AD18</f>
        <v>1</v>
      </c>
      <c r="AF18" s="988">
        <f>AE18/$K18</f>
        <v>1</v>
      </c>
      <c r="AG18" s="985">
        <f>Y18+AC18</f>
        <v>24</v>
      </c>
      <c r="AH18" s="985">
        <f>Z18+AD18</f>
        <v>24</v>
      </c>
      <c r="AI18" s="988">
        <f>AG18/AH18</f>
        <v>1</v>
      </c>
      <c r="AJ18" s="988">
        <f>AI18/$K18</f>
        <v>1</v>
      </c>
      <c r="AK18" s="985">
        <f>T18+AG18</f>
        <v>50</v>
      </c>
      <c r="AL18" s="985">
        <f>U18+AH18</f>
        <v>50</v>
      </c>
      <c r="AM18" s="993">
        <f>AK18/AL18</f>
        <v>1</v>
      </c>
      <c r="AN18" s="991">
        <v>1</v>
      </c>
      <c r="AO18" s="1002">
        <v>0.01</v>
      </c>
      <c r="AP18" s="1022">
        <f>AN18*AO18</f>
        <v>0.01</v>
      </c>
      <c r="AQ18" s="39" t="s">
        <v>465</v>
      </c>
      <c r="AR18" s="13">
        <v>0.5</v>
      </c>
      <c r="AS18" s="9">
        <v>1</v>
      </c>
      <c r="AT18" s="9">
        <v>1</v>
      </c>
      <c r="AU18" s="9">
        <v>1</v>
      </c>
      <c r="AV18" s="9">
        <v>1</v>
      </c>
      <c r="AW18" s="9">
        <v>1</v>
      </c>
      <c r="AX18" s="9">
        <v>1</v>
      </c>
      <c r="AY18" s="9">
        <v>1</v>
      </c>
      <c r="AZ18" s="9">
        <v>1</v>
      </c>
      <c r="BA18" s="8" t="s">
        <v>466</v>
      </c>
      <c r="BB18" s="1031" t="s">
        <v>455</v>
      </c>
      <c r="BC18" s="1050" t="s">
        <v>228</v>
      </c>
    </row>
    <row r="19" spans="1:55" ht="84" x14ac:dyDescent="0.2">
      <c r="A19" s="1099"/>
      <c r="B19" s="1067"/>
      <c r="C19" s="1064"/>
      <c r="D19" s="1075"/>
      <c r="E19" s="1064"/>
      <c r="F19" s="1064"/>
      <c r="G19" s="1084"/>
      <c r="H19" s="1043"/>
      <c r="I19" s="1021"/>
      <c r="J19" s="1021"/>
      <c r="K19" s="1087"/>
      <c r="L19" s="1010"/>
      <c r="M19" s="985"/>
      <c r="N19" s="996"/>
      <c r="O19" s="996"/>
      <c r="P19" s="985"/>
      <c r="Q19" s="985"/>
      <c r="R19" s="996"/>
      <c r="S19" s="996"/>
      <c r="T19" s="985"/>
      <c r="U19" s="985"/>
      <c r="V19" s="996"/>
      <c r="W19" s="996"/>
      <c r="X19" s="998"/>
      <c r="Y19" s="985"/>
      <c r="Z19" s="985"/>
      <c r="AA19" s="988"/>
      <c r="AB19" s="988"/>
      <c r="AC19" s="985"/>
      <c r="AD19" s="985"/>
      <c r="AE19" s="988"/>
      <c r="AF19" s="988"/>
      <c r="AG19" s="985"/>
      <c r="AH19" s="985"/>
      <c r="AI19" s="988"/>
      <c r="AJ19" s="988"/>
      <c r="AK19" s="985"/>
      <c r="AL19" s="985"/>
      <c r="AM19" s="993"/>
      <c r="AN19" s="991"/>
      <c r="AO19" s="1003"/>
      <c r="AP19" s="1023"/>
      <c r="AQ19" s="92" t="s">
        <v>467</v>
      </c>
      <c r="AR19" s="13">
        <v>0.5</v>
      </c>
      <c r="AS19" s="9">
        <v>1</v>
      </c>
      <c r="AT19" s="9">
        <v>1</v>
      </c>
      <c r="AU19" s="9">
        <v>1</v>
      </c>
      <c r="AV19" s="9">
        <v>1</v>
      </c>
      <c r="AW19" s="9">
        <v>1</v>
      </c>
      <c r="AX19" s="9">
        <v>1</v>
      </c>
      <c r="AY19" s="9">
        <v>1</v>
      </c>
      <c r="AZ19" s="9">
        <v>1</v>
      </c>
      <c r="BA19" s="8" t="s">
        <v>468</v>
      </c>
      <c r="BB19" s="1032"/>
      <c r="BC19" s="1051"/>
    </row>
    <row r="20" spans="1:55" ht="126" x14ac:dyDescent="0.2">
      <c r="A20" s="1099"/>
      <c r="B20" s="1067"/>
      <c r="C20" s="1064"/>
      <c r="D20" s="1075"/>
      <c r="E20" s="6" t="s">
        <v>29</v>
      </c>
      <c r="F20" s="16" t="s">
        <v>30</v>
      </c>
      <c r="G20" s="751" t="s">
        <v>31</v>
      </c>
      <c r="H20" s="17" t="s">
        <v>32</v>
      </c>
      <c r="I20" s="17">
        <v>1.2</v>
      </c>
      <c r="J20" s="17">
        <v>2022</v>
      </c>
      <c r="K20" s="528">
        <v>1.2</v>
      </c>
      <c r="L20" s="540"/>
      <c r="M20" s="18"/>
      <c r="N20" s="351"/>
      <c r="O20" s="351"/>
      <c r="P20" s="18"/>
      <c r="Q20" s="18"/>
      <c r="R20" s="351"/>
      <c r="S20" s="351"/>
      <c r="T20" s="18"/>
      <c r="U20" s="18"/>
      <c r="V20" s="351"/>
      <c r="W20" s="351" t="s">
        <v>406</v>
      </c>
      <c r="X20" s="654">
        <v>0.5</v>
      </c>
      <c r="Y20" s="18"/>
      <c r="Z20" s="18"/>
      <c r="AA20" s="642"/>
      <c r="AB20" s="642">
        <v>0.75</v>
      </c>
      <c r="AC20" s="18"/>
      <c r="AD20" s="18"/>
      <c r="AE20" s="642"/>
      <c r="AF20" s="642"/>
      <c r="AG20" s="18"/>
      <c r="AH20" s="18"/>
      <c r="AI20" s="642"/>
      <c r="AJ20" s="642">
        <v>0.75</v>
      </c>
      <c r="AK20" s="18"/>
      <c r="AL20" s="18"/>
      <c r="AM20" s="268">
        <v>1.2</v>
      </c>
      <c r="AN20" s="334">
        <v>1</v>
      </c>
      <c r="AO20" s="353">
        <v>0.01</v>
      </c>
      <c r="AP20" s="644">
        <f>X20*AO20</f>
        <v>5.0000000000000001E-3</v>
      </c>
      <c r="AQ20" s="58" t="s">
        <v>469</v>
      </c>
      <c r="AR20" s="7">
        <v>1</v>
      </c>
      <c r="AS20" s="9" t="s">
        <v>470</v>
      </c>
      <c r="AT20" s="9" t="s">
        <v>470</v>
      </c>
      <c r="AU20" s="9">
        <v>0</v>
      </c>
      <c r="AV20" s="9">
        <v>0</v>
      </c>
      <c r="AW20" s="9">
        <v>0</v>
      </c>
      <c r="AX20" s="9">
        <v>0</v>
      </c>
      <c r="AY20" s="9">
        <v>1</v>
      </c>
      <c r="AZ20" s="9">
        <v>0</v>
      </c>
      <c r="BA20" s="14" t="s">
        <v>471</v>
      </c>
      <c r="BB20" s="19" t="s">
        <v>472</v>
      </c>
      <c r="BC20" s="18"/>
    </row>
    <row r="21" spans="1:55" ht="63" x14ac:dyDescent="0.2">
      <c r="A21" s="1099"/>
      <c r="B21" s="1067"/>
      <c r="C21" s="1064"/>
      <c r="D21" s="1075"/>
      <c r="E21" s="1078" t="s">
        <v>33</v>
      </c>
      <c r="F21" s="1041" t="s">
        <v>34</v>
      </c>
      <c r="G21" s="1072" t="s">
        <v>35</v>
      </c>
      <c r="H21" s="1043" t="s">
        <v>14</v>
      </c>
      <c r="I21" s="1038">
        <v>1</v>
      </c>
      <c r="J21" s="1020">
        <v>2022</v>
      </c>
      <c r="K21" s="1087">
        <v>0.85</v>
      </c>
      <c r="L21" s="1010"/>
      <c r="M21" s="985"/>
      <c r="N21" s="996" t="e">
        <f>L21/M21</f>
        <v>#DIV/0!</v>
      </c>
      <c r="O21" s="996">
        <v>0.25</v>
      </c>
      <c r="P21" s="985"/>
      <c r="Q21" s="985"/>
      <c r="R21" s="996" t="e">
        <f>P21/Q21</f>
        <v>#DIV/0!</v>
      </c>
      <c r="S21" s="996">
        <v>0.25</v>
      </c>
      <c r="T21" s="985"/>
      <c r="U21" s="985"/>
      <c r="V21" s="996" t="e">
        <f>T21/U21</f>
        <v>#DIV/0!</v>
      </c>
      <c r="W21" s="996">
        <v>0.5</v>
      </c>
      <c r="X21" s="1014">
        <v>0.5</v>
      </c>
      <c r="Y21" s="985"/>
      <c r="Z21" s="985"/>
      <c r="AA21" s="988" t="e">
        <f>Y21/Z21</f>
        <v>#DIV/0!</v>
      </c>
      <c r="AB21" s="988">
        <v>0.5</v>
      </c>
      <c r="AC21" s="985"/>
      <c r="AD21" s="985"/>
      <c r="AE21" s="988" t="e">
        <f>AC21/AD21</f>
        <v>#DIV/0!</v>
      </c>
      <c r="AF21" s="988" t="e">
        <f>AE21/$K21</f>
        <v>#DIV/0!</v>
      </c>
      <c r="AG21" s="985">
        <v>58</v>
      </c>
      <c r="AH21" s="985">
        <v>63</v>
      </c>
      <c r="AI21" s="988">
        <f>AG21/AH21</f>
        <v>0.92063492063492058</v>
      </c>
      <c r="AJ21" s="988">
        <f>AI21/$K21</f>
        <v>1.0830999066293183</v>
      </c>
      <c r="AK21" s="985">
        <v>58</v>
      </c>
      <c r="AL21" s="985">
        <v>63</v>
      </c>
      <c r="AM21" s="993">
        <f>AK21/AL21</f>
        <v>0.92063492063492058</v>
      </c>
      <c r="AN21" s="991">
        <v>1</v>
      </c>
      <c r="AO21" s="1007">
        <v>0.01</v>
      </c>
      <c r="AP21" s="1024">
        <f>AN21*AO21</f>
        <v>0.01</v>
      </c>
      <c r="AQ21" s="58" t="s">
        <v>473</v>
      </c>
      <c r="AR21" s="13">
        <v>0.3</v>
      </c>
      <c r="AS21" s="9">
        <v>1</v>
      </c>
      <c r="AT21" s="9">
        <v>1</v>
      </c>
      <c r="AU21" s="9">
        <v>1</v>
      </c>
      <c r="AV21" s="9">
        <v>1</v>
      </c>
      <c r="AW21" s="9">
        <v>0</v>
      </c>
      <c r="AX21" s="9">
        <v>1</v>
      </c>
      <c r="AY21" s="9">
        <v>0</v>
      </c>
      <c r="AZ21" s="9">
        <v>1</v>
      </c>
      <c r="BA21" s="14" t="s">
        <v>474</v>
      </c>
      <c r="BB21" s="20"/>
      <c r="BC21" s="18"/>
    </row>
    <row r="22" spans="1:55" ht="63" x14ac:dyDescent="0.2">
      <c r="A22" s="1099"/>
      <c r="B22" s="1067"/>
      <c r="C22" s="1064"/>
      <c r="D22" s="1075"/>
      <c r="E22" s="1081"/>
      <c r="F22" s="1075"/>
      <c r="G22" s="1089"/>
      <c r="H22" s="1043"/>
      <c r="I22" s="1021"/>
      <c r="J22" s="1021"/>
      <c r="K22" s="1088"/>
      <c r="L22" s="1010"/>
      <c r="M22" s="985"/>
      <c r="N22" s="996"/>
      <c r="O22" s="996"/>
      <c r="P22" s="985"/>
      <c r="Q22" s="985"/>
      <c r="R22" s="996"/>
      <c r="S22" s="996"/>
      <c r="T22" s="985"/>
      <c r="U22" s="985"/>
      <c r="V22" s="996"/>
      <c r="W22" s="996"/>
      <c r="X22" s="1015"/>
      <c r="Y22" s="985"/>
      <c r="Z22" s="985"/>
      <c r="AA22" s="988"/>
      <c r="AB22" s="988"/>
      <c r="AC22" s="985"/>
      <c r="AD22" s="985"/>
      <c r="AE22" s="988"/>
      <c r="AF22" s="988"/>
      <c r="AG22" s="985"/>
      <c r="AH22" s="985"/>
      <c r="AI22" s="988"/>
      <c r="AJ22" s="988"/>
      <c r="AK22" s="985"/>
      <c r="AL22" s="985"/>
      <c r="AM22" s="993"/>
      <c r="AN22" s="991"/>
      <c r="AO22" s="1007"/>
      <c r="AP22" s="1024"/>
      <c r="AQ22" s="58" t="s">
        <v>475</v>
      </c>
      <c r="AR22" s="13">
        <v>0.7</v>
      </c>
      <c r="AS22" s="9">
        <v>0</v>
      </c>
      <c r="AT22" s="9">
        <v>0</v>
      </c>
      <c r="AU22" s="9">
        <v>1</v>
      </c>
      <c r="AV22" s="9">
        <v>1</v>
      </c>
      <c r="AW22" s="9">
        <v>1</v>
      </c>
      <c r="AX22" s="9">
        <v>1</v>
      </c>
      <c r="AY22" s="9">
        <v>1</v>
      </c>
      <c r="AZ22" s="9">
        <v>1</v>
      </c>
      <c r="BA22" s="14" t="s">
        <v>476</v>
      </c>
      <c r="BB22" s="20"/>
      <c r="BC22" s="18"/>
    </row>
    <row r="23" spans="1:55" ht="42" x14ac:dyDescent="0.2">
      <c r="A23" s="1099"/>
      <c r="B23" s="1067"/>
      <c r="C23" s="1064"/>
      <c r="D23" s="1075"/>
      <c r="E23" s="1078" t="s">
        <v>37</v>
      </c>
      <c r="F23" s="1041" t="s">
        <v>38</v>
      </c>
      <c r="G23" s="1072" t="s">
        <v>39</v>
      </c>
      <c r="H23" s="1074" t="s">
        <v>40</v>
      </c>
      <c r="I23" s="1038">
        <v>1</v>
      </c>
      <c r="J23" s="1020">
        <v>2022</v>
      </c>
      <c r="K23" s="1052">
        <v>0.93</v>
      </c>
      <c r="L23" s="1010">
        <v>20</v>
      </c>
      <c r="M23" s="985">
        <v>20</v>
      </c>
      <c r="N23" s="996">
        <f>L23/M23</f>
        <v>1</v>
      </c>
      <c r="O23" s="996">
        <v>0.25</v>
      </c>
      <c r="P23" s="985">
        <v>47</v>
      </c>
      <c r="Q23" s="985">
        <v>50</v>
      </c>
      <c r="R23" s="996">
        <f>P23/Q23</f>
        <v>0.94</v>
      </c>
      <c r="S23" s="996">
        <v>0.25</v>
      </c>
      <c r="T23" s="985">
        <f>L23+P23</f>
        <v>67</v>
      </c>
      <c r="U23" s="985">
        <f>M23+Q23</f>
        <v>70</v>
      </c>
      <c r="V23" s="996">
        <f>T23/U23</f>
        <v>0.95714285714285718</v>
      </c>
      <c r="W23" s="996">
        <v>0.93</v>
      </c>
      <c r="X23" s="998">
        <v>0.5</v>
      </c>
      <c r="Y23" s="985">
        <v>46</v>
      </c>
      <c r="Z23" s="985">
        <v>51</v>
      </c>
      <c r="AA23" s="988">
        <f>Y23/Z23</f>
        <v>0.90196078431372551</v>
      </c>
      <c r="AB23" s="988">
        <v>0.5</v>
      </c>
      <c r="AC23" s="985">
        <v>42</v>
      </c>
      <c r="AD23" s="985">
        <v>46</v>
      </c>
      <c r="AE23" s="988">
        <f>AC23/AD23</f>
        <v>0.91304347826086951</v>
      </c>
      <c r="AF23" s="988">
        <f>AE23/$K23</f>
        <v>0.98176718092566606</v>
      </c>
      <c r="AG23" s="985">
        <f>Y23+AC23</f>
        <v>88</v>
      </c>
      <c r="AH23" s="985">
        <f>Z23+AD23</f>
        <v>97</v>
      </c>
      <c r="AI23" s="988">
        <f>AG23/AH23</f>
        <v>0.90721649484536082</v>
      </c>
      <c r="AJ23" s="988">
        <v>0.75</v>
      </c>
      <c r="AK23" s="985">
        <f>T23+AG23</f>
        <v>155</v>
      </c>
      <c r="AL23" s="985">
        <f>U23+AH23</f>
        <v>167</v>
      </c>
      <c r="AM23" s="993">
        <f>AK23/AL23</f>
        <v>0.92814371257485029</v>
      </c>
      <c r="AN23" s="991">
        <v>1</v>
      </c>
      <c r="AO23" s="1002">
        <v>0.02</v>
      </c>
      <c r="AP23" s="1024">
        <f>AO23*AN23</f>
        <v>0.02</v>
      </c>
      <c r="AQ23" s="58" t="s">
        <v>477</v>
      </c>
      <c r="AR23" s="13">
        <v>0.3</v>
      </c>
      <c r="AS23" s="9">
        <v>1</v>
      </c>
      <c r="AT23" s="9">
        <v>1</v>
      </c>
      <c r="AU23" s="9">
        <v>0</v>
      </c>
      <c r="AV23" s="9">
        <v>0</v>
      </c>
      <c r="AW23" s="9">
        <v>0</v>
      </c>
      <c r="AX23" s="9">
        <v>0</v>
      </c>
      <c r="AY23" s="9">
        <v>0</v>
      </c>
      <c r="AZ23" s="9">
        <v>0</v>
      </c>
      <c r="BA23" s="14" t="s">
        <v>478</v>
      </c>
      <c r="BB23" s="1041" t="s">
        <v>479</v>
      </c>
      <c r="BC23" s="1043"/>
    </row>
    <row r="24" spans="1:55" ht="105" x14ac:dyDescent="0.2">
      <c r="A24" s="1099"/>
      <c r="B24" s="1067"/>
      <c r="C24" s="1064"/>
      <c r="D24" s="1075"/>
      <c r="E24" s="1101"/>
      <c r="F24" s="1042"/>
      <c r="G24" s="1073"/>
      <c r="H24" s="1021"/>
      <c r="I24" s="1021"/>
      <c r="J24" s="1021"/>
      <c r="K24" s="1053"/>
      <c r="L24" s="1010"/>
      <c r="M24" s="985"/>
      <c r="N24" s="996"/>
      <c r="O24" s="996"/>
      <c r="P24" s="985"/>
      <c r="Q24" s="985"/>
      <c r="R24" s="996"/>
      <c r="S24" s="996"/>
      <c r="T24" s="985"/>
      <c r="U24" s="985"/>
      <c r="V24" s="996"/>
      <c r="W24" s="996"/>
      <c r="X24" s="998"/>
      <c r="Y24" s="985"/>
      <c r="Z24" s="985"/>
      <c r="AA24" s="988"/>
      <c r="AB24" s="988"/>
      <c r="AC24" s="985"/>
      <c r="AD24" s="985"/>
      <c r="AE24" s="988"/>
      <c r="AF24" s="988"/>
      <c r="AG24" s="985"/>
      <c r="AH24" s="985"/>
      <c r="AI24" s="988"/>
      <c r="AJ24" s="988"/>
      <c r="AK24" s="985"/>
      <c r="AL24" s="985"/>
      <c r="AM24" s="993"/>
      <c r="AN24" s="991"/>
      <c r="AO24" s="1003"/>
      <c r="AP24" s="1024"/>
      <c r="AQ24" s="93" t="s">
        <v>480</v>
      </c>
      <c r="AR24" s="13">
        <v>0.7</v>
      </c>
      <c r="AS24" s="9">
        <v>1</v>
      </c>
      <c r="AT24" s="9">
        <v>1</v>
      </c>
      <c r="AU24" s="9">
        <v>1</v>
      </c>
      <c r="AV24" s="9">
        <v>1</v>
      </c>
      <c r="AW24" s="9">
        <v>1</v>
      </c>
      <c r="AX24" s="9">
        <v>1</v>
      </c>
      <c r="AY24" s="9">
        <v>1</v>
      </c>
      <c r="AZ24" s="9">
        <v>1</v>
      </c>
      <c r="BA24" s="21" t="s">
        <v>481</v>
      </c>
      <c r="BB24" s="1042"/>
      <c r="BC24" s="1043"/>
    </row>
    <row r="25" spans="1:55" ht="231" x14ac:dyDescent="0.2">
      <c r="A25" s="1099"/>
      <c r="B25" s="1067"/>
      <c r="C25" s="1064"/>
      <c r="D25" s="1075"/>
      <c r="E25" s="12" t="s">
        <v>42</v>
      </c>
      <c r="F25" s="22" t="s">
        <v>43</v>
      </c>
      <c r="G25" s="752" t="s">
        <v>27</v>
      </c>
      <c r="H25" s="19" t="s">
        <v>19</v>
      </c>
      <c r="I25" s="274">
        <v>0.61099999999999999</v>
      </c>
      <c r="J25" s="19">
        <v>2022</v>
      </c>
      <c r="K25" s="548">
        <v>0.5</v>
      </c>
      <c r="L25" s="643">
        <v>8</v>
      </c>
      <c r="M25" s="23">
        <v>8</v>
      </c>
      <c r="N25" s="351">
        <f>L25/M25</f>
        <v>1</v>
      </c>
      <c r="O25" s="351">
        <v>0.25</v>
      </c>
      <c r="P25" s="23">
        <v>12</v>
      </c>
      <c r="Q25" s="23">
        <v>12</v>
      </c>
      <c r="R25" s="351">
        <f>P25/Q25</f>
        <v>1</v>
      </c>
      <c r="S25" s="351">
        <v>0.25</v>
      </c>
      <c r="T25" s="23">
        <f>L25+P25</f>
        <v>20</v>
      </c>
      <c r="U25" s="23">
        <f>M25+Q25</f>
        <v>20</v>
      </c>
      <c r="V25" s="351">
        <f>T25/U25</f>
        <v>1</v>
      </c>
      <c r="W25" s="351">
        <v>0.5</v>
      </c>
      <c r="X25" s="654">
        <v>0.5</v>
      </c>
      <c r="Y25" s="23"/>
      <c r="Z25" s="23"/>
      <c r="AA25" s="642" t="e">
        <f>Y25/Z25</f>
        <v>#DIV/0!</v>
      </c>
      <c r="AB25" s="642">
        <v>0.5</v>
      </c>
      <c r="AC25" s="23"/>
      <c r="AD25" s="23"/>
      <c r="AE25" s="642" t="e">
        <f>AC25/AD25</f>
        <v>#DIV/0!</v>
      </c>
      <c r="AF25" s="642" t="e">
        <f>AE25/$K25</f>
        <v>#DIV/0!</v>
      </c>
      <c r="AG25" s="23">
        <v>20</v>
      </c>
      <c r="AH25" s="23">
        <v>20</v>
      </c>
      <c r="AI25" s="642">
        <f>AG25/AH25</f>
        <v>1</v>
      </c>
      <c r="AJ25" s="642">
        <v>0.5</v>
      </c>
      <c r="AK25" s="23">
        <v>40</v>
      </c>
      <c r="AL25" s="23">
        <v>40</v>
      </c>
      <c r="AM25" s="120">
        <v>1</v>
      </c>
      <c r="AN25" s="334">
        <v>1</v>
      </c>
      <c r="AO25" s="353">
        <v>0.01</v>
      </c>
      <c r="AP25" s="644">
        <f>AN25*AO25</f>
        <v>0.01</v>
      </c>
      <c r="AQ25" s="91" t="s">
        <v>482</v>
      </c>
      <c r="AR25" s="13">
        <v>0.2</v>
      </c>
      <c r="AS25" s="9">
        <v>3</v>
      </c>
      <c r="AT25" s="9">
        <v>3</v>
      </c>
      <c r="AU25" s="9">
        <v>3</v>
      </c>
      <c r="AV25" s="9">
        <v>3</v>
      </c>
      <c r="AW25" s="9">
        <v>3</v>
      </c>
      <c r="AX25" s="9">
        <v>3</v>
      </c>
      <c r="AY25" s="23">
        <v>3</v>
      </c>
      <c r="AZ25" s="9">
        <v>3</v>
      </c>
      <c r="BA25" s="8" t="s">
        <v>483</v>
      </c>
      <c r="BB25" s="24" t="s">
        <v>484</v>
      </c>
      <c r="BC25" s="25" t="s">
        <v>485</v>
      </c>
    </row>
    <row r="26" spans="1:55" ht="84" x14ac:dyDescent="0.2">
      <c r="A26" s="1099"/>
      <c r="B26" s="1067"/>
      <c r="C26" s="1064"/>
      <c r="D26" s="1075"/>
      <c r="E26" s="1077" t="s">
        <v>44</v>
      </c>
      <c r="F26" s="1064" t="s">
        <v>45</v>
      </c>
      <c r="G26" s="1082" t="s">
        <v>46</v>
      </c>
      <c r="H26" s="1064" t="s">
        <v>19</v>
      </c>
      <c r="I26" s="1034">
        <v>1</v>
      </c>
      <c r="J26" s="1041">
        <v>2022</v>
      </c>
      <c r="K26" s="1070">
        <v>0.8</v>
      </c>
      <c r="L26" s="1010">
        <v>2</v>
      </c>
      <c r="M26" s="985">
        <v>2</v>
      </c>
      <c r="N26" s="996">
        <f>L26/M26</f>
        <v>1</v>
      </c>
      <c r="O26" s="996">
        <v>0.25</v>
      </c>
      <c r="P26" s="985">
        <v>5</v>
      </c>
      <c r="Q26" s="985">
        <v>5</v>
      </c>
      <c r="R26" s="996">
        <f>P26/Q26</f>
        <v>1</v>
      </c>
      <c r="S26" s="996">
        <v>0.25</v>
      </c>
      <c r="T26" s="985">
        <f>L26+P26</f>
        <v>7</v>
      </c>
      <c r="U26" s="985">
        <f>M26+Q26</f>
        <v>7</v>
      </c>
      <c r="V26" s="996">
        <f>T26/U26</f>
        <v>1</v>
      </c>
      <c r="W26" s="996">
        <v>0.5</v>
      </c>
      <c r="X26" s="998">
        <v>0.5</v>
      </c>
      <c r="Y26" s="985"/>
      <c r="Z26" s="985"/>
      <c r="AA26" s="988" t="e">
        <f>Y26/Z26</f>
        <v>#DIV/0!</v>
      </c>
      <c r="AB26" s="988">
        <v>0.5</v>
      </c>
      <c r="AC26" s="985"/>
      <c r="AD26" s="985"/>
      <c r="AE26" s="988" t="e">
        <f>AC26/AD26</f>
        <v>#DIV/0!</v>
      </c>
      <c r="AF26" s="988" t="e">
        <f>AE26/$K26</f>
        <v>#DIV/0!</v>
      </c>
      <c r="AG26" s="985">
        <v>7</v>
      </c>
      <c r="AH26" s="985">
        <v>7</v>
      </c>
      <c r="AI26" s="988">
        <f>AG26/AH26</f>
        <v>1</v>
      </c>
      <c r="AJ26" s="988">
        <f>AI26/$K26</f>
        <v>1.25</v>
      </c>
      <c r="AK26" s="985">
        <v>14</v>
      </c>
      <c r="AL26" s="985">
        <v>14</v>
      </c>
      <c r="AM26" s="993">
        <f>AK26/AL26</f>
        <v>1</v>
      </c>
      <c r="AN26" s="991">
        <v>1</v>
      </c>
      <c r="AO26" s="1004">
        <v>0.01</v>
      </c>
      <c r="AP26" s="1024">
        <f>AN26*AO26</f>
        <v>0.01</v>
      </c>
      <c r="AQ26" s="91" t="s">
        <v>486</v>
      </c>
      <c r="AR26" s="8">
        <v>0.3</v>
      </c>
      <c r="AS26" s="23">
        <v>1</v>
      </c>
      <c r="AT26" s="23">
        <v>1</v>
      </c>
      <c r="AU26" s="23">
        <v>1</v>
      </c>
      <c r="AV26" s="23">
        <v>1</v>
      </c>
      <c r="AW26" s="23">
        <v>1</v>
      </c>
      <c r="AX26" s="23">
        <v>1</v>
      </c>
      <c r="AY26" s="23">
        <v>1</v>
      </c>
      <c r="AZ26" s="23">
        <v>1</v>
      </c>
      <c r="BA26" s="8" t="s">
        <v>487</v>
      </c>
      <c r="BB26" s="8" t="s">
        <v>484</v>
      </c>
      <c r="BC26" s="1050" t="s">
        <v>488</v>
      </c>
    </row>
    <row r="27" spans="1:55" ht="85" thickBot="1" x14ac:dyDescent="0.25">
      <c r="A27" s="1100"/>
      <c r="B27" s="1068"/>
      <c r="C27" s="1065"/>
      <c r="D27" s="1076"/>
      <c r="E27" s="1103"/>
      <c r="F27" s="1065"/>
      <c r="G27" s="1083"/>
      <c r="H27" s="1065"/>
      <c r="I27" s="1065"/>
      <c r="J27" s="1076"/>
      <c r="K27" s="1071"/>
      <c r="L27" s="1011"/>
      <c r="M27" s="1008"/>
      <c r="N27" s="1012"/>
      <c r="O27" s="1012"/>
      <c r="P27" s="1008"/>
      <c r="Q27" s="1008"/>
      <c r="R27" s="1012"/>
      <c r="S27" s="1012"/>
      <c r="T27" s="1008"/>
      <c r="U27" s="1008"/>
      <c r="V27" s="1012"/>
      <c r="W27" s="1012"/>
      <c r="X27" s="1016"/>
      <c r="Y27" s="1008"/>
      <c r="Z27" s="1008"/>
      <c r="AA27" s="1009"/>
      <c r="AB27" s="1009"/>
      <c r="AC27" s="1008"/>
      <c r="AD27" s="1008"/>
      <c r="AE27" s="1009"/>
      <c r="AF27" s="1009"/>
      <c r="AG27" s="1008"/>
      <c r="AH27" s="1008"/>
      <c r="AI27" s="1009"/>
      <c r="AJ27" s="1009"/>
      <c r="AK27" s="1008"/>
      <c r="AL27" s="1008"/>
      <c r="AM27" s="1069"/>
      <c r="AN27" s="1006"/>
      <c r="AO27" s="1005"/>
      <c r="AP27" s="1024"/>
      <c r="AQ27" s="91" t="s">
        <v>489</v>
      </c>
      <c r="AR27" s="8">
        <v>0.7</v>
      </c>
      <c r="AS27" s="23">
        <v>1</v>
      </c>
      <c r="AT27" s="23">
        <v>1</v>
      </c>
      <c r="AU27" s="23">
        <v>1</v>
      </c>
      <c r="AV27" s="23">
        <v>1</v>
      </c>
      <c r="AW27" s="23">
        <v>1</v>
      </c>
      <c r="AX27" s="23">
        <v>1</v>
      </c>
      <c r="AY27" s="23" t="s">
        <v>490</v>
      </c>
      <c r="AZ27" s="23">
        <v>1</v>
      </c>
      <c r="BA27" s="8" t="s">
        <v>491</v>
      </c>
      <c r="BB27" s="8" t="s">
        <v>492</v>
      </c>
      <c r="BC27" s="1086"/>
    </row>
    <row r="28" spans="1:55" ht="41" customHeight="1" thickBot="1" x14ac:dyDescent="0.25">
      <c r="D28" s="4"/>
      <c r="E28" s="26"/>
      <c r="F28" s="27"/>
      <c r="G28" s="28"/>
      <c r="R28" s="96"/>
      <c r="S28" s="96"/>
      <c r="V28" s="96"/>
      <c r="W28" s="96"/>
      <c r="X28" s="96"/>
      <c r="AJ28" s="159"/>
      <c r="AO28" s="117">
        <f>SUM(AO12:AO27)</f>
        <v>9.9999999999999992E-2</v>
      </c>
      <c r="AP28" s="543">
        <f>SUM(AP12:AP27)</f>
        <v>9.2564766839378226E-2</v>
      </c>
    </row>
    <row r="29" spans="1:55" ht="29" customHeight="1" x14ac:dyDescent="0.2">
      <c r="D29" s="4"/>
      <c r="E29" s="26"/>
      <c r="F29" s="30"/>
      <c r="G29" s="30"/>
      <c r="R29" s="96"/>
      <c r="S29" s="96"/>
      <c r="V29" s="96"/>
      <c r="W29" s="96"/>
      <c r="X29" s="96"/>
      <c r="AN29" s="32"/>
      <c r="AP29" s="544"/>
    </row>
    <row r="30" spans="1:55" ht="29" customHeight="1" x14ac:dyDescent="0.2">
      <c r="D30" s="31"/>
      <c r="R30" s="97"/>
      <c r="S30" s="97"/>
      <c r="V30" s="97"/>
      <c r="W30" s="97"/>
      <c r="X30" s="97"/>
      <c r="AN30" s="32"/>
      <c r="AP30" s="545"/>
    </row>
    <row r="31" spans="1:55" ht="29" customHeight="1" x14ac:dyDescent="0.2">
      <c r="D31" s="31"/>
      <c r="R31" s="97"/>
      <c r="S31" s="97"/>
      <c r="V31" s="97"/>
      <c r="W31" s="97"/>
      <c r="X31" s="97"/>
      <c r="AN31" s="66"/>
      <c r="AP31" s="546">
        <f>AP28+'PROCESOS MISIONALES'!CI93+'PROCESOS APOYO'!AP34+'PROCESOS EVALUACIÓN'!AP17</f>
        <v>0.88222636578697244</v>
      </c>
    </row>
    <row r="32" spans="1:55" ht="15.75" customHeight="1" x14ac:dyDescent="0.2">
      <c r="D32" s="31"/>
      <c r="R32" s="97"/>
      <c r="S32" s="97"/>
      <c r="V32" s="97"/>
      <c r="W32" s="97"/>
      <c r="X32" s="97"/>
      <c r="AP32" s="545"/>
    </row>
    <row r="33" spans="4:42" ht="15.75" customHeight="1" x14ac:dyDescent="0.2">
      <c r="D33" s="31"/>
      <c r="R33" s="97"/>
      <c r="S33" s="97"/>
      <c r="V33" s="97"/>
      <c r="W33" s="97"/>
      <c r="X33" s="97"/>
      <c r="AP33" s="545"/>
    </row>
    <row r="34" spans="4:42" ht="40" customHeight="1" x14ac:dyDescent="0.2">
      <c r="D34" s="31"/>
      <c r="R34" s="97"/>
      <c r="S34" s="97"/>
      <c r="V34" s="97"/>
      <c r="W34" s="97"/>
      <c r="X34" s="97"/>
      <c r="AP34" s="545"/>
    </row>
    <row r="35" spans="4:42" ht="40" customHeight="1" x14ac:dyDescent="0.2">
      <c r="D35" s="31"/>
      <c r="R35" s="97"/>
      <c r="S35" s="97"/>
      <c r="V35" s="97"/>
      <c r="W35" s="97"/>
      <c r="X35" s="97"/>
      <c r="AP35" s="545"/>
    </row>
    <row r="36" spans="4:42" ht="40" customHeight="1" x14ac:dyDescent="0.2">
      <c r="D36" s="31"/>
      <c r="R36" s="97"/>
      <c r="S36" s="97"/>
      <c r="V36" s="97"/>
      <c r="W36" s="97"/>
      <c r="X36" s="97"/>
      <c r="AN36" s="66"/>
      <c r="AP36" s="545"/>
    </row>
    <row r="37" spans="4:42" ht="15.75" customHeight="1" x14ac:dyDescent="0.2">
      <c r="D37" s="31"/>
      <c r="R37" s="97"/>
      <c r="S37" s="97"/>
      <c r="V37" s="97"/>
      <c r="W37" s="97"/>
      <c r="X37" s="97"/>
      <c r="AP37" s="545"/>
    </row>
    <row r="38" spans="4:42" ht="15.75" customHeight="1" x14ac:dyDescent="0.2">
      <c r="D38" s="31"/>
      <c r="R38" s="97"/>
      <c r="S38" s="97"/>
      <c r="V38" s="97"/>
      <c r="W38" s="97"/>
      <c r="X38" s="97"/>
      <c r="AP38" s="545"/>
    </row>
    <row r="39" spans="4:42" ht="15.75" customHeight="1" x14ac:dyDescent="0.2">
      <c r="D39" s="31"/>
      <c r="R39" s="97"/>
      <c r="S39" s="97"/>
      <c r="V39" s="97"/>
      <c r="W39" s="97"/>
      <c r="X39" s="97"/>
      <c r="AP39" s="545"/>
    </row>
    <row r="40" spans="4:42" ht="15.75" customHeight="1" x14ac:dyDescent="0.2">
      <c r="D40" s="31"/>
      <c r="R40" s="97"/>
      <c r="S40" s="97"/>
      <c r="V40" s="97"/>
      <c r="W40" s="97"/>
      <c r="X40" s="97"/>
      <c r="AP40" s="545"/>
    </row>
    <row r="41" spans="4:42" ht="15.75" customHeight="1" x14ac:dyDescent="0.2">
      <c r="D41" s="31"/>
      <c r="V41" s="97"/>
      <c r="W41" s="97"/>
      <c r="X41" s="97"/>
      <c r="AP41" s="545"/>
    </row>
    <row r="42" spans="4:42" ht="15.75" customHeight="1" x14ac:dyDescent="0.2">
      <c r="D42" s="31"/>
      <c r="V42" s="97"/>
      <c r="W42" s="97"/>
      <c r="X42" s="97"/>
      <c r="AP42" s="545"/>
    </row>
    <row r="43" spans="4:42" ht="15.75" customHeight="1" x14ac:dyDescent="0.2">
      <c r="D43" s="31"/>
      <c r="V43" s="97"/>
      <c r="W43" s="97"/>
      <c r="X43" s="97"/>
      <c r="AP43" s="545"/>
    </row>
    <row r="44" spans="4:42" ht="15.75" customHeight="1" x14ac:dyDescent="0.2">
      <c r="D44" s="31"/>
      <c r="V44" s="97"/>
      <c r="W44" s="97"/>
      <c r="X44" s="97"/>
      <c r="AP44" s="545"/>
    </row>
    <row r="45" spans="4:42" ht="15.75" customHeight="1" x14ac:dyDescent="0.2">
      <c r="D45" s="31"/>
      <c r="V45" s="97"/>
      <c r="W45" s="97"/>
      <c r="X45" s="97"/>
      <c r="AP45" s="545"/>
    </row>
    <row r="46" spans="4:42" ht="15.75" customHeight="1" x14ac:dyDescent="0.2">
      <c r="D46" s="31"/>
      <c r="AP46" s="545"/>
    </row>
    <row r="47" spans="4:42" ht="15.75" customHeight="1" x14ac:dyDescent="0.2">
      <c r="D47" s="31"/>
      <c r="AP47" s="545"/>
    </row>
    <row r="48" spans="4:42" ht="15.75" customHeight="1" x14ac:dyDescent="0.2">
      <c r="D48" s="31"/>
      <c r="AP48" s="545"/>
    </row>
    <row r="49" spans="4:42" ht="15.75" customHeight="1" x14ac:dyDescent="0.2">
      <c r="D49" s="31"/>
      <c r="AP49" s="545"/>
    </row>
    <row r="50" spans="4:42" ht="15.75" customHeight="1" x14ac:dyDescent="0.2">
      <c r="D50" s="31"/>
      <c r="AP50" s="545"/>
    </row>
    <row r="51" spans="4:42" ht="15.75" customHeight="1" x14ac:dyDescent="0.2">
      <c r="D51" s="31"/>
      <c r="AP51" s="545"/>
    </row>
    <row r="52" spans="4:42" ht="15.75" customHeight="1" x14ac:dyDescent="0.2">
      <c r="D52" s="31"/>
      <c r="AP52" s="545"/>
    </row>
    <row r="53" spans="4:42" ht="15.75" customHeight="1" x14ac:dyDescent="0.2">
      <c r="D53" s="31"/>
      <c r="AP53" s="545"/>
    </row>
    <row r="54" spans="4:42" ht="15.75" customHeight="1" x14ac:dyDescent="0.2">
      <c r="D54" s="31"/>
      <c r="AP54" s="545"/>
    </row>
    <row r="55" spans="4:42" ht="15.75" customHeight="1" x14ac:dyDescent="0.2">
      <c r="D55" s="31"/>
      <c r="AP55" s="545"/>
    </row>
    <row r="56" spans="4:42" ht="15.75" customHeight="1" x14ac:dyDescent="0.2">
      <c r="D56" s="31"/>
      <c r="AP56" s="545"/>
    </row>
    <row r="57" spans="4:42" ht="15.75" customHeight="1" x14ac:dyDescent="0.2">
      <c r="D57" s="31"/>
      <c r="AP57" s="545"/>
    </row>
    <row r="58" spans="4:42" ht="15.75" customHeight="1" x14ac:dyDescent="0.2">
      <c r="D58" s="31"/>
      <c r="AP58" s="545"/>
    </row>
    <row r="59" spans="4:42" ht="15.75" customHeight="1" x14ac:dyDescent="0.2">
      <c r="D59" s="31"/>
      <c r="AP59" s="545"/>
    </row>
    <row r="60" spans="4:42" ht="15.75" customHeight="1" x14ac:dyDescent="0.2">
      <c r="D60" s="31"/>
      <c r="AP60" s="545"/>
    </row>
    <row r="61" spans="4:42" ht="15.75" customHeight="1" x14ac:dyDescent="0.2">
      <c r="D61" s="31"/>
      <c r="AP61" s="545"/>
    </row>
    <row r="62" spans="4:42" ht="15.75" customHeight="1" x14ac:dyDescent="0.2">
      <c r="D62" s="31"/>
      <c r="AP62" s="545"/>
    </row>
    <row r="63" spans="4:42" ht="15.75" customHeight="1" x14ac:dyDescent="0.2">
      <c r="D63" s="31"/>
      <c r="AP63" s="545"/>
    </row>
    <row r="64" spans="4:42" ht="15.75" customHeight="1" x14ac:dyDescent="0.2">
      <c r="D64" s="31"/>
      <c r="AP64" s="545"/>
    </row>
    <row r="65" spans="4:42" ht="15.75" customHeight="1" x14ac:dyDescent="0.2">
      <c r="D65" s="31"/>
      <c r="AP65" s="545"/>
    </row>
    <row r="66" spans="4:42" ht="15.75" customHeight="1" x14ac:dyDescent="0.2">
      <c r="D66" s="31"/>
      <c r="AP66" s="545"/>
    </row>
    <row r="67" spans="4:42" ht="15.75" customHeight="1" x14ac:dyDescent="0.2">
      <c r="D67" s="31"/>
      <c r="AP67" s="545"/>
    </row>
    <row r="68" spans="4:42" ht="15.75" customHeight="1" x14ac:dyDescent="0.2">
      <c r="D68" s="31"/>
      <c r="AP68" s="545"/>
    </row>
    <row r="69" spans="4:42" ht="15.75" customHeight="1" x14ac:dyDescent="0.2">
      <c r="D69" s="31"/>
      <c r="AP69" s="545"/>
    </row>
    <row r="70" spans="4:42" ht="15.75" customHeight="1" x14ac:dyDescent="0.2">
      <c r="D70" s="31"/>
      <c r="AP70" s="545"/>
    </row>
    <row r="71" spans="4:42" ht="15.75" customHeight="1" x14ac:dyDescent="0.2">
      <c r="D71" s="31"/>
      <c r="AP71" s="545"/>
    </row>
    <row r="72" spans="4:42" ht="15.75" customHeight="1" x14ac:dyDescent="0.2">
      <c r="D72" s="31"/>
      <c r="AP72" s="545"/>
    </row>
    <row r="73" spans="4:42" ht="15.75" customHeight="1" x14ac:dyDescent="0.2">
      <c r="D73" s="31"/>
      <c r="AP73" s="545"/>
    </row>
    <row r="74" spans="4:42" ht="15.75" customHeight="1" x14ac:dyDescent="0.2">
      <c r="D74" s="31"/>
      <c r="AP74" s="545"/>
    </row>
    <row r="75" spans="4:42" ht="15.75" customHeight="1" x14ac:dyDescent="0.2">
      <c r="D75" s="31"/>
      <c r="AP75" s="545"/>
    </row>
    <row r="76" spans="4:42" ht="15.75" customHeight="1" x14ac:dyDescent="0.2">
      <c r="D76" s="31"/>
      <c r="AP76" s="545"/>
    </row>
    <row r="77" spans="4:42" ht="15.75" customHeight="1" x14ac:dyDescent="0.2">
      <c r="D77" s="31"/>
      <c r="AP77" s="545"/>
    </row>
    <row r="78" spans="4:42" ht="15.75" customHeight="1" x14ac:dyDescent="0.2">
      <c r="D78" s="31"/>
      <c r="AP78" s="545"/>
    </row>
    <row r="79" spans="4:42" ht="15.75" customHeight="1" x14ac:dyDescent="0.2">
      <c r="D79" s="31"/>
      <c r="AP79" s="545"/>
    </row>
    <row r="80" spans="4:42" ht="15.75" customHeight="1" x14ac:dyDescent="0.2">
      <c r="D80" s="31"/>
      <c r="AP80" s="545"/>
    </row>
    <row r="81" spans="4:42" ht="15.75" customHeight="1" x14ac:dyDescent="0.2">
      <c r="D81" s="31"/>
      <c r="AP81" s="545"/>
    </row>
    <row r="82" spans="4:42" ht="15.75" customHeight="1" x14ac:dyDescent="0.2">
      <c r="D82" s="31"/>
      <c r="AP82" s="545"/>
    </row>
    <row r="83" spans="4:42" ht="15.75" customHeight="1" x14ac:dyDescent="0.2">
      <c r="D83" s="31"/>
      <c r="AP83" s="545"/>
    </row>
    <row r="84" spans="4:42" ht="15.75" customHeight="1" x14ac:dyDescent="0.2">
      <c r="D84" s="31"/>
      <c r="AP84" s="545"/>
    </row>
    <row r="85" spans="4:42" ht="15.75" customHeight="1" x14ac:dyDescent="0.2">
      <c r="D85" s="31"/>
      <c r="AP85" s="545"/>
    </row>
    <row r="86" spans="4:42" ht="15.75" customHeight="1" x14ac:dyDescent="0.2">
      <c r="D86" s="31"/>
      <c r="AP86" s="545"/>
    </row>
    <row r="87" spans="4:42" ht="15.75" customHeight="1" x14ac:dyDescent="0.2">
      <c r="D87" s="31"/>
      <c r="AP87" s="545"/>
    </row>
    <row r="88" spans="4:42" ht="15.75" customHeight="1" x14ac:dyDescent="0.2">
      <c r="AP88" s="545"/>
    </row>
    <row r="89" spans="4:42" ht="15.75" customHeight="1" x14ac:dyDescent="0.2">
      <c r="AP89" s="545"/>
    </row>
    <row r="90" spans="4:42" ht="15.75" customHeight="1" x14ac:dyDescent="0.2">
      <c r="AP90" s="545"/>
    </row>
    <row r="91" spans="4:42" ht="15.75" customHeight="1" x14ac:dyDescent="0.2">
      <c r="AP91" s="545"/>
    </row>
    <row r="92" spans="4:42" ht="15.75" customHeight="1" x14ac:dyDescent="0.2">
      <c r="AP92" s="545"/>
    </row>
    <row r="93" spans="4:42" ht="15.75" customHeight="1" x14ac:dyDescent="0.2">
      <c r="AP93" s="545"/>
    </row>
    <row r="94" spans="4:42" ht="15.75" customHeight="1" x14ac:dyDescent="0.2">
      <c r="AP94" s="545"/>
    </row>
    <row r="95" spans="4:42" ht="15.75" customHeight="1" x14ac:dyDescent="0.2">
      <c r="AP95" s="545"/>
    </row>
    <row r="96" spans="4:42" ht="15.75" customHeight="1" x14ac:dyDescent="0.2">
      <c r="AP96" s="545"/>
    </row>
    <row r="97" spans="42:42" ht="15.75" customHeight="1" x14ac:dyDescent="0.2">
      <c r="AP97" s="545"/>
    </row>
    <row r="98" spans="42:42" ht="15.75" customHeight="1" x14ac:dyDescent="0.2">
      <c r="AP98" s="545"/>
    </row>
    <row r="99" spans="42:42" ht="15.75" customHeight="1" x14ac:dyDescent="0.2">
      <c r="AP99" s="545"/>
    </row>
    <row r="100" spans="42:42" ht="15.75" customHeight="1" x14ac:dyDescent="0.2">
      <c r="AP100" s="545"/>
    </row>
    <row r="101" spans="42:42" ht="15.75" customHeight="1" x14ac:dyDescent="0.2">
      <c r="AP101" s="545"/>
    </row>
    <row r="102" spans="42:42" ht="15.75" customHeight="1" x14ac:dyDescent="0.2">
      <c r="AP102" s="545"/>
    </row>
    <row r="103" spans="42:42" ht="15.75" customHeight="1" x14ac:dyDescent="0.2">
      <c r="AP103" s="545"/>
    </row>
    <row r="104" spans="42:42" ht="15.75" customHeight="1" x14ac:dyDescent="0.2">
      <c r="AP104" s="545"/>
    </row>
    <row r="105" spans="42:42" ht="15.75" customHeight="1" x14ac:dyDescent="0.2">
      <c r="AP105" s="545"/>
    </row>
    <row r="106" spans="42:42" ht="15.75" customHeight="1" x14ac:dyDescent="0.2">
      <c r="AP106" s="545"/>
    </row>
    <row r="107" spans="42:42" ht="15.75" customHeight="1" x14ac:dyDescent="0.2">
      <c r="AP107" s="545"/>
    </row>
    <row r="108" spans="42:42" ht="15.75" customHeight="1" x14ac:dyDescent="0.2">
      <c r="AP108" s="545"/>
    </row>
    <row r="109" spans="42:42" ht="15.75" customHeight="1" x14ac:dyDescent="0.2">
      <c r="AP109" s="545"/>
    </row>
    <row r="110" spans="42:42" ht="15.75" customHeight="1" x14ac:dyDescent="0.2">
      <c r="AP110" s="545"/>
    </row>
    <row r="111" spans="42:42" ht="15.75" customHeight="1" x14ac:dyDescent="0.2">
      <c r="AP111" s="545"/>
    </row>
    <row r="112" spans="42:42" ht="15.75" customHeight="1" x14ac:dyDescent="0.2">
      <c r="AP112" s="545"/>
    </row>
    <row r="113" spans="42:42" ht="15.75" customHeight="1" x14ac:dyDescent="0.2">
      <c r="AP113" s="545"/>
    </row>
    <row r="114" spans="42:42" ht="15.75" customHeight="1" x14ac:dyDescent="0.2">
      <c r="AP114" s="545"/>
    </row>
    <row r="115" spans="42:42" ht="15.75" customHeight="1" x14ac:dyDescent="0.2">
      <c r="AP115" s="545"/>
    </row>
    <row r="116" spans="42:42" ht="15.75" customHeight="1" x14ac:dyDescent="0.2">
      <c r="AP116" s="545"/>
    </row>
    <row r="117" spans="42:42" ht="15.75" customHeight="1" x14ac:dyDescent="0.2">
      <c r="AP117" s="545"/>
    </row>
    <row r="118" spans="42:42" ht="15.75" customHeight="1" x14ac:dyDescent="0.2">
      <c r="AP118" s="545"/>
    </row>
    <row r="119" spans="42:42" ht="15.75" customHeight="1" x14ac:dyDescent="0.2">
      <c r="AP119" s="545"/>
    </row>
    <row r="120" spans="42:42" ht="15.75" customHeight="1" x14ac:dyDescent="0.2">
      <c r="AP120" s="545"/>
    </row>
    <row r="121" spans="42:42" ht="15.75" customHeight="1" x14ac:dyDescent="0.2">
      <c r="AP121" s="545"/>
    </row>
    <row r="122" spans="42:42" ht="15.75" customHeight="1" x14ac:dyDescent="0.2">
      <c r="AP122" s="545"/>
    </row>
    <row r="123" spans="42:42" ht="15.75" customHeight="1" x14ac:dyDescent="0.2">
      <c r="AP123" s="545"/>
    </row>
    <row r="124" spans="42:42" ht="15.75" customHeight="1" x14ac:dyDescent="0.2">
      <c r="AP124" s="545"/>
    </row>
    <row r="125" spans="42:42" ht="15.75" customHeight="1" x14ac:dyDescent="0.2">
      <c r="AP125" s="545"/>
    </row>
    <row r="126" spans="42:42" ht="15.75" customHeight="1" x14ac:dyDescent="0.2">
      <c r="AP126" s="545"/>
    </row>
    <row r="127" spans="42:42" ht="15.75" customHeight="1" x14ac:dyDescent="0.2">
      <c r="AP127" s="545"/>
    </row>
    <row r="128" spans="42:42" ht="15.75" customHeight="1" x14ac:dyDescent="0.2">
      <c r="AP128" s="545"/>
    </row>
    <row r="129" spans="42:42" ht="15.75" customHeight="1" x14ac:dyDescent="0.2">
      <c r="AP129" s="545"/>
    </row>
    <row r="130" spans="42:42" ht="15.75" customHeight="1" x14ac:dyDescent="0.2">
      <c r="AP130" s="545"/>
    </row>
    <row r="131" spans="42:42" ht="15.75" customHeight="1" x14ac:dyDescent="0.2">
      <c r="AP131" s="545"/>
    </row>
    <row r="132" spans="42:42" ht="15.75" customHeight="1" x14ac:dyDescent="0.2">
      <c r="AP132" s="545"/>
    </row>
    <row r="133" spans="42:42" ht="15.75" customHeight="1" x14ac:dyDescent="0.2">
      <c r="AP133" s="545"/>
    </row>
    <row r="134" spans="42:42" ht="15.75" customHeight="1" x14ac:dyDescent="0.2">
      <c r="AP134" s="545"/>
    </row>
    <row r="135" spans="42:42" ht="15.75" customHeight="1" x14ac:dyDescent="0.2">
      <c r="AP135" s="545"/>
    </row>
    <row r="136" spans="42:42" ht="15.75" customHeight="1" x14ac:dyDescent="0.2">
      <c r="AP136" s="545"/>
    </row>
    <row r="137" spans="42:42" ht="15.75" customHeight="1" x14ac:dyDescent="0.2">
      <c r="AP137" s="545"/>
    </row>
    <row r="138" spans="42:42" ht="15.75" customHeight="1" x14ac:dyDescent="0.2">
      <c r="AP138" s="545"/>
    </row>
    <row r="139" spans="42:42" ht="15.75" customHeight="1" x14ac:dyDescent="0.2">
      <c r="AP139" s="545"/>
    </row>
    <row r="140" spans="42:42" ht="15.75" customHeight="1" x14ac:dyDescent="0.2">
      <c r="AP140" s="545"/>
    </row>
    <row r="141" spans="42:42" ht="15.75" customHeight="1" x14ac:dyDescent="0.2">
      <c r="AP141" s="545"/>
    </row>
    <row r="142" spans="42:42" ht="15.75" customHeight="1" x14ac:dyDescent="0.2">
      <c r="AP142" s="545"/>
    </row>
    <row r="143" spans="42:42" ht="15.75" customHeight="1" x14ac:dyDescent="0.2">
      <c r="AP143" s="545"/>
    </row>
    <row r="144" spans="42:42" ht="15.75" customHeight="1" x14ac:dyDescent="0.2">
      <c r="AP144" s="545"/>
    </row>
    <row r="145" spans="42:42" ht="15.75" customHeight="1" x14ac:dyDescent="0.2">
      <c r="AP145" s="545"/>
    </row>
    <row r="146" spans="42:42" ht="15.75" customHeight="1" x14ac:dyDescent="0.2">
      <c r="AP146" s="545"/>
    </row>
    <row r="147" spans="42:42" ht="15.75" customHeight="1" x14ac:dyDescent="0.2">
      <c r="AP147" s="545"/>
    </row>
    <row r="148" spans="42:42" ht="15.75" customHeight="1" x14ac:dyDescent="0.2">
      <c r="AP148" s="545"/>
    </row>
    <row r="149" spans="42:42" ht="15.75" customHeight="1" x14ac:dyDescent="0.2">
      <c r="AP149" s="545"/>
    </row>
    <row r="150" spans="42:42" ht="15.75" customHeight="1" x14ac:dyDescent="0.2">
      <c r="AP150" s="545"/>
    </row>
    <row r="151" spans="42:42" ht="15.75" customHeight="1" x14ac:dyDescent="0.2">
      <c r="AP151" s="545"/>
    </row>
    <row r="152" spans="42:42" ht="15.75" customHeight="1" x14ac:dyDescent="0.2">
      <c r="AP152" s="545"/>
    </row>
    <row r="153" spans="42:42" ht="15.75" customHeight="1" x14ac:dyDescent="0.2">
      <c r="AP153" s="545"/>
    </row>
    <row r="154" spans="42:42" ht="15.75" customHeight="1" x14ac:dyDescent="0.2">
      <c r="AP154" s="545"/>
    </row>
    <row r="155" spans="42:42" ht="15.75" customHeight="1" x14ac:dyDescent="0.2">
      <c r="AP155" s="545"/>
    </row>
    <row r="156" spans="42:42" ht="15.75" customHeight="1" x14ac:dyDescent="0.2">
      <c r="AP156" s="545"/>
    </row>
    <row r="157" spans="42:42" ht="15.75" customHeight="1" x14ac:dyDescent="0.2">
      <c r="AP157" s="545"/>
    </row>
    <row r="158" spans="42:42" ht="15.75" customHeight="1" x14ac:dyDescent="0.2">
      <c r="AP158" s="545"/>
    </row>
    <row r="159" spans="42:42" ht="15.75" customHeight="1" x14ac:dyDescent="0.2">
      <c r="AP159" s="545"/>
    </row>
    <row r="160" spans="42:42" ht="15.75" customHeight="1" x14ac:dyDescent="0.2">
      <c r="AP160" s="545"/>
    </row>
    <row r="161" spans="42:42" ht="15.75" customHeight="1" x14ac:dyDescent="0.2">
      <c r="AP161" s="545"/>
    </row>
    <row r="162" spans="42:42" ht="15.75" customHeight="1" x14ac:dyDescent="0.2">
      <c r="AP162" s="545"/>
    </row>
    <row r="163" spans="42:42" ht="15.75" customHeight="1" x14ac:dyDescent="0.2">
      <c r="AP163" s="545"/>
    </row>
    <row r="164" spans="42:42" ht="15.75" customHeight="1" x14ac:dyDescent="0.2">
      <c r="AP164" s="545"/>
    </row>
    <row r="165" spans="42:42" ht="15.75" customHeight="1" x14ac:dyDescent="0.2">
      <c r="AP165" s="545"/>
    </row>
    <row r="166" spans="42:42" ht="15.75" customHeight="1" x14ac:dyDescent="0.2">
      <c r="AP166" s="545"/>
    </row>
    <row r="167" spans="42:42" ht="15.75" customHeight="1" x14ac:dyDescent="0.2">
      <c r="AP167" s="545"/>
    </row>
    <row r="168" spans="42:42" ht="15.75" customHeight="1" x14ac:dyDescent="0.2">
      <c r="AP168" s="545"/>
    </row>
    <row r="169" spans="42:42" ht="15.75" customHeight="1" x14ac:dyDescent="0.2">
      <c r="AP169" s="545"/>
    </row>
    <row r="170" spans="42:42" ht="15.75" customHeight="1" x14ac:dyDescent="0.2">
      <c r="AP170" s="545"/>
    </row>
    <row r="171" spans="42:42" ht="15.75" customHeight="1" x14ac:dyDescent="0.2">
      <c r="AP171" s="545"/>
    </row>
    <row r="172" spans="42:42" ht="15.75" customHeight="1" x14ac:dyDescent="0.2">
      <c r="AP172" s="545"/>
    </row>
    <row r="173" spans="42:42" ht="15.75" customHeight="1" x14ac:dyDescent="0.2">
      <c r="AP173" s="545"/>
    </row>
    <row r="174" spans="42:42" ht="15.75" customHeight="1" x14ac:dyDescent="0.2">
      <c r="AP174" s="545"/>
    </row>
    <row r="175" spans="42:42" ht="15.75" customHeight="1" x14ac:dyDescent="0.2">
      <c r="AP175" s="545"/>
    </row>
    <row r="176" spans="42:42" ht="15.75" customHeight="1" x14ac:dyDescent="0.2">
      <c r="AP176" s="545"/>
    </row>
    <row r="177" spans="42:42" ht="15.75" customHeight="1" x14ac:dyDescent="0.2">
      <c r="AP177" s="545"/>
    </row>
    <row r="178" spans="42:42" ht="15.75" customHeight="1" x14ac:dyDescent="0.2">
      <c r="AP178" s="545"/>
    </row>
    <row r="179" spans="42:42" ht="15.75" customHeight="1" x14ac:dyDescent="0.2">
      <c r="AP179" s="545"/>
    </row>
    <row r="180" spans="42:42" ht="15.75" customHeight="1" x14ac:dyDescent="0.2">
      <c r="AP180" s="545"/>
    </row>
    <row r="181" spans="42:42" ht="15.75" customHeight="1" x14ac:dyDescent="0.2">
      <c r="AP181" s="545"/>
    </row>
    <row r="182" spans="42:42" ht="15.75" customHeight="1" x14ac:dyDescent="0.2">
      <c r="AP182" s="545"/>
    </row>
    <row r="183" spans="42:42" ht="15.75" customHeight="1" x14ac:dyDescent="0.2">
      <c r="AP183" s="545"/>
    </row>
    <row r="184" spans="42:42" ht="15.75" customHeight="1" x14ac:dyDescent="0.2">
      <c r="AP184" s="545"/>
    </row>
    <row r="185" spans="42:42" ht="15.75" customHeight="1" x14ac:dyDescent="0.2">
      <c r="AP185" s="545"/>
    </row>
    <row r="186" spans="42:42" ht="15.75" customHeight="1" x14ac:dyDescent="0.2">
      <c r="AP186" s="545"/>
    </row>
    <row r="187" spans="42:42" ht="15.75" customHeight="1" x14ac:dyDescent="0.2">
      <c r="AP187" s="545"/>
    </row>
    <row r="188" spans="42:42" ht="15.75" customHeight="1" x14ac:dyDescent="0.2">
      <c r="AP188" s="545"/>
    </row>
    <row r="189" spans="42:42" ht="15.75" customHeight="1" x14ac:dyDescent="0.2">
      <c r="AP189" s="545"/>
    </row>
    <row r="190" spans="42:42" ht="15.75" customHeight="1" x14ac:dyDescent="0.2">
      <c r="AP190" s="545"/>
    </row>
    <row r="191" spans="42:42" ht="15.75" customHeight="1" x14ac:dyDescent="0.2">
      <c r="AP191" s="545"/>
    </row>
    <row r="192" spans="42:42" ht="15.75" customHeight="1" x14ac:dyDescent="0.2">
      <c r="AP192" s="545"/>
    </row>
    <row r="193" spans="42:42" ht="15.75" customHeight="1" x14ac:dyDescent="0.2">
      <c r="AP193" s="545"/>
    </row>
    <row r="194" spans="42:42" ht="15.75" customHeight="1" x14ac:dyDescent="0.2">
      <c r="AP194" s="545"/>
    </row>
    <row r="195" spans="42:42" ht="15.75" customHeight="1" x14ac:dyDescent="0.2">
      <c r="AP195" s="545"/>
    </row>
    <row r="196" spans="42:42" ht="15.75" customHeight="1" x14ac:dyDescent="0.2">
      <c r="AP196" s="545"/>
    </row>
    <row r="197" spans="42:42" ht="15.75" customHeight="1" x14ac:dyDescent="0.2">
      <c r="AP197" s="545"/>
    </row>
    <row r="198" spans="42:42" ht="15.75" customHeight="1" x14ac:dyDescent="0.2">
      <c r="AP198" s="545"/>
    </row>
    <row r="199" spans="42:42" ht="15.75" customHeight="1" x14ac:dyDescent="0.2">
      <c r="AP199" s="545"/>
    </row>
    <row r="200" spans="42:42" ht="15.75" customHeight="1" x14ac:dyDescent="0.2">
      <c r="AP200" s="545"/>
    </row>
    <row r="201" spans="42:42" ht="15.75" customHeight="1" x14ac:dyDescent="0.2">
      <c r="AP201" s="545"/>
    </row>
    <row r="202" spans="42:42" ht="15.75" customHeight="1" x14ac:dyDescent="0.2">
      <c r="AP202" s="545"/>
    </row>
    <row r="203" spans="42:42" ht="15.75" customHeight="1" x14ac:dyDescent="0.2">
      <c r="AP203" s="545"/>
    </row>
    <row r="204" spans="42:42" ht="15.75" customHeight="1" x14ac:dyDescent="0.2">
      <c r="AP204" s="545"/>
    </row>
    <row r="205" spans="42:42" ht="15.75" customHeight="1" x14ac:dyDescent="0.2">
      <c r="AP205" s="545"/>
    </row>
    <row r="206" spans="42:42" ht="15.75" customHeight="1" x14ac:dyDescent="0.2">
      <c r="AP206" s="545"/>
    </row>
    <row r="207" spans="42:42" ht="15.75" customHeight="1" x14ac:dyDescent="0.2">
      <c r="AP207" s="545"/>
    </row>
    <row r="208" spans="42:42" ht="15.75" customHeight="1" x14ac:dyDescent="0.2">
      <c r="AP208" s="545"/>
    </row>
    <row r="209" spans="42:42" ht="15.75" customHeight="1" x14ac:dyDescent="0.2">
      <c r="AP209" s="545"/>
    </row>
    <row r="210" spans="42:42" ht="15.75" customHeight="1" x14ac:dyDescent="0.2">
      <c r="AP210" s="545"/>
    </row>
    <row r="211" spans="42:42" ht="15.75" customHeight="1" x14ac:dyDescent="0.2">
      <c r="AP211" s="545"/>
    </row>
    <row r="212" spans="42:42" ht="15.75" customHeight="1" x14ac:dyDescent="0.2">
      <c r="AP212" s="545"/>
    </row>
    <row r="213" spans="42:42" ht="15.75" customHeight="1" x14ac:dyDescent="0.2">
      <c r="AP213" s="545"/>
    </row>
    <row r="214" spans="42:42" ht="15.75" customHeight="1" x14ac:dyDescent="0.2">
      <c r="AP214" s="545"/>
    </row>
    <row r="215" spans="42:42" ht="15.75" customHeight="1" x14ac:dyDescent="0.2">
      <c r="AP215" s="545"/>
    </row>
    <row r="216" spans="42:42" ht="15.75" customHeight="1" x14ac:dyDescent="0.2">
      <c r="AP216" s="545"/>
    </row>
    <row r="217" spans="42:42" ht="15.75" customHeight="1" x14ac:dyDescent="0.2">
      <c r="AP217" s="545"/>
    </row>
    <row r="218" spans="42:42" ht="15.75" customHeight="1" x14ac:dyDescent="0.2">
      <c r="AP218" s="545"/>
    </row>
    <row r="219" spans="42:42" ht="15.75" customHeight="1" x14ac:dyDescent="0.2">
      <c r="AP219" s="545"/>
    </row>
    <row r="220" spans="42:42" ht="15.75" customHeight="1" x14ac:dyDescent="0.2">
      <c r="AP220" s="545"/>
    </row>
    <row r="221" spans="42:42" ht="15.75" customHeight="1" x14ac:dyDescent="0.2">
      <c r="AP221" s="545"/>
    </row>
    <row r="222" spans="42:42" ht="15.75" customHeight="1" x14ac:dyDescent="0.2">
      <c r="AP222" s="545"/>
    </row>
    <row r="223" spans="42:42" ht="15.75" customHeight="1" x14ac:dyDescent="0.2">
      <c r="AP223" s="545"/>
    </row>
    <row r="224" spans="42:42" ht="15.75" customHeight="1" x14ac:dyDescent="0.2">
      <c r="AP224" s="545"/>
    </row>
    <row r="225" spans="42:42" ht="15.75" customHeight="1" x14ac:dyDescent="0.2">
      <c r="AP225" s="545"/>
    </row>
    <row r="226" spans="42:42" ht="15.75" customHeight="1" x14ac:dyDescent="0.2">
      <c r="AP226" s="545"/>
    </row>
    <row r="227" spans="42:42" ht="15.75" customHeight="1" x14ac:dyDescent="0.2">
      <c r="AP227" s="545"/>
    </row>
    <row r="228" spans="42:42" ht="15.75" customHeight="1" x14ac:dyDescent="0.2">
      <c r="AP228" s="545"/>
    </row>
    <row r="229" spans="42:42" ht="15.75" customHeight="1" x14ac:dyDescent="0.2">
      <c r="AP229" s="545"/>
    </row>
    <row r="230" spans="42:42" ht="15.75" customHeight="1" x14ac:dyDescent="0.2">
      <c r="AP230" s="545"/>
    </row>
    <row r="231" spans="42:42" ht="15.75" customHeight="1" x14ac:dyDescent="0.2">
      <c r="AP231" s="545"/>
    </row>
    <row r="232" spans="42:42" ht="15.75" customHeight="1" x14ac:dyDescent="0.2">
      <c r="AP232" s="545"/>
    </row>
    <row r="233" spans="42:42" ht="15.75" customHeight="1" x14ac:dyDescent="0.2">
      <c r="AP233" s="545"/>
    </row>
    <row r="234" spans="42:42" ht="15.75" customHeight="1" x14ac:dyDescent="0.2">
      <c r="AP234" s="545"/>
    </row>
    <row r="235" spans="42:42" ht="15.75" customHeight="1" x14ac:dyDescent="0.2">
      <c r="AP235" s="545"/>
    </row>
    <row r="236" spans="42:42" ht="15.75" customHeight="1" x14ac:dyDescent="0.2">
      <c r="AP236" s="545"/>
    </row>
    <row r="237" spans="42:42" ht="15.75" customHeight="1" x14ac:dyDescent="0.2">
      <c r="AP237" s="545"/>
    </row>
    <row r="238" spans="42:42" ht="15.75" customHeight="1" x14ac:dyDescent="0.2">
      <c r="AP238" s="545"/>
    </row>
    <row r="239" spans="42:42" ht="15.75" customHeight="1" x14ac:dyDescent="0.2">
      <c r="AP239" s="545"/>
    </row>
    <row r="240" spans="42:42" ht="15.75" customHeight="1" x14ac:dyDescent="0.2">
      <c r="AP240" s="545"/>
    </row>
    <row r="241" spans="42:42" ht="15.75" customHeight="1" x14ac:dyDescent="0.2">
      <c r="AP241" s="545"/>
    </row>
    <row r="242" spans="42:42" ht="15.75" customHeight="1" x14ac:dyDescent="0.2">
      <c r="AP242" s="545"/>
    </row>
    <row r="243" spans="42:42" ht="15.75" customHeight="1" x14ac:dyDescent="0.2">
      <c r="AP243" s="545"/>
    </row>
    <row r="244" spans="42:42" ht="15.75" customHeight="1" x14ac:dyDescent="0.2">
      <c r="AP244" s="545"/>
    </row>
    <row r="245" spans="42:42" ht="15.75" customHeight="1" x14ac:dyDescent="0.2">
      <c r="AP245" s="545"/>
    </row>
    <row r="246" spans="42:42" ht="15.75" customHeight="1" x14ac:dyDescent="0.2">
      <c r="AP246" s="545"/>
    </row>
    <row r="247" spans="42:42" ht="15.75" customHeight="1" x14ac:dyDescent="0.2">
      <c r="AP247" s="545"/>
    </row>
    <row r="248" spans="42:42" ht="15.75" customHeight="1" x14ac:dyDescent="0.2">
      <c r="AP248" s="545"/>
    </row>
    <row r="249" spans="42:42" ht="15.75" customHeight="1" x14ac:dyDescent="0.2">
      <c r="AP249" s="545"/>
    </row>
    <row r="250" spans="42:42" ht="15.75" customHeight="1" x14ac:dyDescent="0.2">
      <c r="AP250" s="545"/>
    </row>
    <row r="251" spans="42:42" ht="15.75" customHeight="1" x14ac:dyDescent="0.2">
      <c r="AP251" s="545"/>
    </row>
    <row r="252" spans="42:42" ht="15.75" customHeight="1" x14ac:dyDescent="0.2">
      <c r="AP252" s="545"/>
    </row>
    <row r="253" spans="42:42" ht="15.75" customHeight="1" x14ac:dyDescent="0.2">
      <c r="AP253" s="545"/>
    </row>
    <row r="254" spans="42:42" ht="15.75" customHeight="1" x14ac:dyDescent="0.2">
      <c r="AP254" s="545"/>
    </row>
    <row r="255" spans="42:42" ht="15.75" customHeight="1" x14ac:dyDescent="0.2">
      <c r="AP255" s="545"/>
    </row>
    <row r="256" spans="42:42" ht="15.75" customHeight="1" x14ac:dyDescent="0.2">
      <c r="AP256" s="545"/>
    </row>
    <row r="257" spans="42:42" ht="15.75" customHeight="1" x14ac:dyDescent="0.2">
      <c r="AP257" s="545"/>
    </row>
    <row r="258" spans="42:42" ht="15.75" customHeight="1" x14ac:dyDescent="0.2">
      <c r="AP258" s="545"/>
    </row>
    <row r="259" spans="42:42" ht="15.75" customHeight="1" x14ac:dyDescent="0.2">
      <c r="AP259" s="545"/>
    </row>
    <row r="260" spans="42:42" ht="15.75" customHeight="1" x14ac:dyDescent="0.2">
      <c r="AP260" s="545"/>
    </row>
    <row r="261" spans="42:42" ht="15.75" customHeight="1" x14ac:dyDescent="0.2">
      <c r="AP261" s="545"/>
    </row>
    <row r="262" spans="42:42" ht="15.75" customHeight="1" x14ac:dyDescent="0.2">
      <c r="AP262" s="545"/>
    </row>
    <row r="263" spans="42:42" ht="15.75" customHeight="1" x14ac:dyDescent="0.2">
      <c r="AP263" s="545"/>
    </row>
    <row r="264" spans="42:42" ht="15.75" customHeight="1" x14ac:dyDescent="0.2">
      <c r="AP264" s="545"/>
    </row>
    <row r="265" spans="42:42" ht="15.75" customHeight="1" x14ac:dyDescent="0.2">
      <c r="AP265" s="545"/>
    </row>
    <row r="266" spans="42:42" ht="15.75" customHeight="1" x14ac:dyDescent="0.2">
      <c r="AP266" s="545"/>
    </row>
    <row r="267" spans="42:42" ht="15.75" customHeight="1" x14ac:dyDescent="0.2">
      <c r="AP267" s="545"/>
    </row>
    <row r="268" spans="42:42" ht="15.75" customHeight="1" x14ac:dyDescent="0.2">
      <c r="AP268" s="545"/>
    </row>
    <row r="269" spans="42:42" ht="15.75" customHeight="1" x14ac:dyDescent="0.2">
      <c r="AP269" s="545"/>
    </row>
    <row r="270" spans="42:42" ht="15.75" customHeight="1" x14ac:dyDescent="0.2">
      <c r="AP270" s="545"/>
    </row>
    <row r="271" spans="42:42" ht="15.75" customHeight="1" x14ac:dyDescent="0.2">
      <c r="AP271" s="545"/>
    </row>
    <row r="272" spans="42:42" ht="15.75" customHeight="1" x14ac:dyDescent="0.2">
      <c r="AP272" s="545"/>
    </row>
    <row r="273" spans="42:42" ht="15.75" customHeight="1" x14ac:dyDescent="0.2">
      <c r="AP273" s="545"/>
    </row>
    <row r="274" spans="42:42" ht="15.75" customHeight="1" x14ac:dyDescent="0.2">
      <c r="AP274" s="545"/>
    </row>
    <row r="275" spans="42:42" ht="15.75" customHeight="1" x14ac:dyDescent="0.2">
      <c r="AP275" s="545"/>
    </row>
    <row r="276" spans="42:42" ht="15.75" customHeight="1" x14ac:dyDescent="0.2">
      <c r="AP276" s="545"/>
    </row>
    <row r="277" spans="42:42" ht="15.75" customHeight="1" x14ac:dyDescent="0.2">
      <c r="AP277" s="545"/>
    </row>
    <row r="278" spans="42:42" ht="15.75" customHeight="1" x14ac:dyDescent="0.2">
      <c r="AP278" s="545"/>
    </row>
    <row r="279" spans="42:42" ht="15.75" customHeight="1" x14ac:dyDescent="0.2">
      <c r="AP279" s="545"/>
    </row>
    <row r="280" spans="42:42" ht="15.75" customHeight="1" x14ac:dyDescent="0.2">
      <c r="AP280" s="545"/>
    </row>
    <row r="281" spans="42:42" ht="15.75" customHeight="1" x14ac:dyDescent="0.2">
      <c r="AP281" s="545"/>
    </row>
    <row r="282" spans="42:42" ht="15.75" customHeight="1" x14ac:dyDescent="0.2">
      <c r="AP282" s="545"/>
    </row>
    <row r="283" spans="42:42" ht="15.75" customHeight="1" x14ac:dyDescent="0.2">
      <c r="AP283" s="545"/>
    </row>
    <row r="284" spans="42:42" ht="15.75" customHeight="1" x14ac:dyDescent="0.2">
      <c r="AP284" s="545"/>
    </row>
    <row r="285" spans="42:42" ht="15.75" customHeight="1" x14ac:dyDescent="0.2">
      <c r="AP285" s="545"/>
    </row>
    <row r="286" spans="42:42" ht="15.75" customHeight="1" x14ac:dyDescent="0.2">
      <c r="AP286" s="545"/>
    </row>
    <row r="287" spans="42:42" ht="15.75" customHeight="1" x14ac:dyDescent="0.2">
      <c r="AP287" s="545"/>
    </row>
    <row r="288" spans="42:42" ht="15.75" customHeight="1" x14ac:dyDescent="0.2">
      <c r="AP288" s="545"/>
    </row>
    <row r="289" spans="42:42" ht="15.75" customHeight="1" x14ac:dyDescent="0.2">
      <c r="AP289" s="545"/>
    </row>
    <row r="290" spans="42:42" ht="15.75" customHeight="1" x14ac:dyDescent="0.2">
      <c r="AP290" s="545"/>
    </row>
    <row r="291" spans="42:42" ht="15.75" customHeight="1" x14ac:dyDescent="0.2">
      <c r="AP291" s="545"/>
    </row>
    <row r="292" spans="42:42" ht="15.75" customHeight="1" x14ac:dyDescent="0.2">
      <c r="AP292" s="545"/>
    </row>
    <row r="293" spans="42:42" ht="15.75" customHeight="1" x14ac:dyDescent="0.2">
      <c r="AP293" s="545"/>
    </row>
    <row r="294" spans="42:42" ht="15.75" customHeight="1" x14ac:dyDescent="0.2">
      <c r="AP294" s="545"/>
    </row>
    <row r="295" spans="42:42" ht="15.75" customHeight="1" x14ac:dyDescent="0.2">
      <c r="AP295" s="545"/>
    </row>
    <row r="296" spans="42:42" ht="15.75" customHeight="1" x14ac:dyDescent="0.2">
      <c r="AP296" s="545"/>
    </row>
    <row r="297" spans="42:42" ht="15.75" customHeight="1" x14ac:dyDescent="0.2">
      <c r="AP297" s="545"/>
    </row>
    <row r="298" spans="42:42" ht="15.75" customHeight="1" x14ac:dyDescent="0.2">
      <c r="AP298" s="545"/>
    </row>
    <row r="299" spans="42:42" ht="15.75" customHeight="1" x14ac:dyDescent="0.2">
      <c r="AP299" s="545"/>
    </row>
    <row r="300" spans="42:42" ht="15.75" customHeight="1" x14ac:dyDescent="0.2">
      <c r="AP300" s="545"/>
    </row>
    <row r="301" spans="42:42" ht="15.75" customHeight="1" x14ac:dyDescent="0.2">
      <c r="AP301" s="545"/>
    </row>
    <row r="302" spans="42:42" ht="15.75" customHeight="1" x14ac:dyDescent="0.2">
      <c r="AP302" s="545"/>
    </row>
    <row r="303" spans="42:42" ht="15.75" customHeight="1" x14ac:dyDescent="0.2">
      <c r="AP303" s="545"/>
    </row>
    <row r="304" spans="42:42" ht="15.75" customHeight="1" x14ac:dyDescent="0.2">
      <c r="AP304" s="545"/>
    </row>
    <row r="305" spans="42:42" ht="15.75" customHeight="1" x14ac:dyDescent="0.2">
      <c r="AP305" s="545"/>
    </row>
    <row r="306" spans="42:42" ht="15.75" customHeight="1" x14ac:dyDescent="0.2">
      <c r="AP306" s="545"/>
    </row>
    <row r="307" spans="42:42" ht="15.75" customHeight="1" x14ac:dyDescent="0.2">
      <c r="AP307" s="545"/>
    </row>
    <row r="308" spans="42:42" ht="15.75" customHeight="1" x14ac:dyDescent="0.2">
      <c r="AP308" s="545"/>
    </row>
    <row r="309" spans="42:42" ht="15.75" customHeight="1" x14ac:dyDescent="0.2">
      <c r="AP309" s="545"/>
    </row>
    <row r="310" spans="42:42" ht="15.75" customHeight="1" x14ac:dyDescent="0.2">
      <c r="AP310" s="545"/>
    </row>
    <row r="311" spans="42:42" ht="15.75" customHeight="1" x14ac:dyDescent="0.2">
      <c r="AP311" s="545"/>
    </row>
    <row r="312" spans="42:42" ht="15.75" customHeight="1" x14ac:dyDescent="0.2">
      <c r="AP312" s="545"/>
    </row>
    <row r="313" spans="42:42" ht="15.75" customHeight="1" x14ac:dyDescent="0.2">
      <c r="AP313" s="545"/>
    </row>
    <row r="314" spans="42:42" ht="15.75" customHeight="1" x14ac:dyDescent="0.2">
      <c r="AP314" s="545"/>
    </row>
    <row r="315" spans="42:42" ht="15.75" customHeight="1" x14ac:dyDescent="0.2">
      <c r="AP315" s="545"/>
    </row>
    <row r="316" spans="42:42" ht="15.75" customHeight="1" x14ac:dyDescent="0.2">
      <c r="AP316" s="545"/>
    </row>
    <row r="317" spans="42:42" ht="15.75" customHeight="1" x14ac:dyDescent="0.2">
      <c r="AP317" s="545"/>
    </row>
    <row r="318" spans="42:42" ht="15.75" customHeight="1" x14ac:dyDescent="0.2">
      <c r="AP318" s="545"/>
    </row>
    <row r="319" spans="42:42" ht="15.75" customHeight="1" x14ac:dyDescent="0.2">
      <c r="AP319" s="545"/>
    </row>
    <row r="320" spans="42:42" ht="15.75" customHeight="1" x14ac:dyDescent="0.2">
      <c r="AP320" s="545"/>
    </row>
    <row r="321" spans="42:42" ht="15.75" customHeight="1" x14ac:dyDescent="0.2">
      <c r="AP321" s="545"/>
    </row>
    <row r="322" spans="42:42" ht="15.75" customHeight="1" x14ac:dyDescent="0.2">
      <c r="AP322" s="545"/>
    </row>
    <row r="323" spans="42:42" ht="15.75" customHeight="1" x14ac:dyDescent="0.2">
      <c r="AP323" s="545"/>
    </row>
    <row r="324" spans="42:42" ht="15.75" customHeight="1" x14ac:dyDescent="0.2">
      <c r="AP324" s="545"/>
    </row>
    <row r="325" spans="42:42" ht="15.75" customHeight="1" x14ac:dyDescent="0.2">
      <c r="AP325" s="545"/>
    </row>
    <row r="326" spans="42:42" ht="15.75" customHeight="1" x14ac:dyDescent="0.2">
      <c r="AP326" s="545"/>
    </row>
    <row r="327" spans="42:42" ht="15.75" customHeight="1" x14ac:dyDescent="0.2">
      <c r="AP327" s="545"/>
    </row>
    <row r="328" spans="42:42" ht="15.75" customHeight="1" x14ac:dyDescent="0.2">
      <c r="AP328" s="545"/>
    </row>
    <row r="329" spans="42:42" ht="15.75" customHeight="1" x14ac:dyDescent="0.2">
      <c r="AP329" s="545"/>
    </row>
    <row r="330" spans="42:42" ht="15.75" customHeight="1" x14ac:dyDescent="0.2">
      <c r="AP330" s="545"/>
    </row>
    <row r="331" spans="42:42" ht="15.75" customHeight="1" x14ac:dyDescent="0.2">
      <c r="AP331" s="545"/>
    </row>
    <row r="332" spans="42:42" ht="15.75" customHeight="1" x14ac:dyDescent="0.2">
      <c r="AP332" s="545"/>
    </row>
    <row r="333" spans="42:42" ht="15.75" customHeight="1" x14ac:dyDescent="0.2">
      <c r="AP333" s="545"/>
    </row>
    <row r="334" spans="42:42" ht="15.75" customHeight="1" x14ac:dyDescent="0.2">
      <c r="AP334" s="545"/>
    </row>
    <row r="335" spans="42:42" ht="15.75" customHeight="1" x14ac:dyDescent="0.2">
      <c r="AP335" s="545"/>
    </row>
    <row r="336" spans="42:42" ht="15.75" customHeight="1" x14ac:dyDescent="0.2">
      <c r="AP336" s="545"/>
    </row>
    <row r="337" spans="42:42" ht="15.75" customHeight="1" x14ac:dyDescent="0.2">
      <c r="AP337" s="545"/>
    </row>
    <row r="338" spans="42:42" ht="15.75" customHeight="1" x14ac:dyDescent="0.2">
      <c r="AP338" s="545"/>
    </row>
    <row r="339" spans="42:42" ht="15.75" customHeight="1" x14ac:dyDescent="0.2">
      <c r="AP339" s="545"/>
    </row>
    <row r="340" spans="42:42" ht="15.75" customHeight="1" x14ac:dyDescent="0.2">
      <c r="AP340" s="545"/>
    </row>
    <row r="341" spans="42:42" ht="15.75" customHeight="1" x14ac:dyDescent="0.2">
      <c r="AP341" s="545"/>
    </row>
    <row r="342" spans="42:42" ht="15.75" customHeight="1" x14ac:dyDescent="0.2">
      <c r="AP342" s="545"/>
    </row>
    <row r="343" spans="42:42" ht="15.75" customHeight="1" x14ac:dyDescent="0.2">
      <c r="AP343" s="545"/>
    </row>
    <row r="344" spans="42:42" ht="15.75" customHeight="1" x14ac:dyDescent="0.2">
      <c r="AP344" s="545"/>
    </row>
    <row r="345" spans="42:42" ht="15.75" customHeight="1" x14ac:dyDescent="0.2">
      <c r="AP345" s="545"/>
    </row>
    <row r="346" spans="42:42" ht="15.75" customHeight="1" x14ac:dyDescent="0.2">
      <c r="AP346" s="545"/>
    </row>
    <row r="347" spans="42:42" ht="15.75" customHeight="1" x14ac:dyDescent="0.2">
      <c r="AP347" s="545"/>
    </row>
    <row r="348" spans="42:42" ht="15.75" customHeight="1" x14ac:dyDescent="0.2">
      <c r="AP348" s="545"/>
    </row>
    <row r="349" spans="42:42" ht="15.75" customHeight="1" x14ac:dyDescent="0.2">
      <c r="AP349" s="545"/>
    </row>
    <row r="350" spans="42:42" ht="15.75" customHeight="1" x14ac:dyDescent="0.2">
      <c r="AP350" s="545"/>
    </row>
    <row r="351" spans="42:42" ht="15.75" customHeight="1" x14ac:dyDescent="0.2">
      <c r="AP351" s="545"/>
    </row>
    <row r="352" spans="42:42" ht="15.75" customHeight="1" x14ac:dyDescent="0.2">
      <c r="AP352" s="545"/>
    </row>
    <row r="353" spans="42:42" ht="15.75" customHeight="1" x14ac:dyDescent="0.2">
      <c r="AP353" s="545"/>
    </row>
    <row r="354" spans="42:42" ht="15.75" customHeight="1" x14ac:dyDescent="0.2">
      <c r="AP354" s="545"/>
    </row>
    <row r="355" spans="42:42" ht="15.75" customHeight="1" x14ac:dyDescent="0.2">
      <c r="AP355" s="545"/>
    </row>
    <row r="356" spans="42:42" ht="15.75" customHeight="1" x14ac:dyDescent="0.2">
      <c r="AP356" s="545"/>
    </row>
    <row r="357" spans="42:42" ht="15.75" customHeight="1" x14ac:dyDescent="0.2">
      <c r="AP357" s="545"/>
    </row>
    <row r="358" spans="42:42" ht="15.75" customHeight="1" x14ac:dyDescent="0.2">
      <c r="AP358" s="545"/>
    </row>
    <row r="359" spans="42:42" ht="15.75" customHeight="1" x14ac:dyDescent="0.2">
      <c r="AP359" s="545"/>
    </row>
    <row r="360" spans="42:42" ht="15.75" customHeight="1" x14ac:dyDescent="0.2">
      <c r="AP360" s="545"/>
    </row>
    <row r="361" spans="42:42" ht="15.75" customHeight="1" x14ac:dyDescent="0.2">
      <c r="AP361" s="545"/>
    </row>
    <row r="362" spans="42:42" ht="15.75" customHeight="1" x14ac:dyDescent="0.2">
      <c r="AP362" s="545"/>
    </row>
    <row r="363" spans="42:42" ht="15.75" customHeight="1" x14ac:dyDescent="0.2">
      <c r="AP363" s="545"/>
    </row>
    <row r="364" spans="42:42" ht="15.75" customHeight="1" x14ac:dyDescent="0.2">
      <c r="AP364" s="545"/>
    </row>
    <row r="365" spans="42:42" ht="15.75" customHeight="1" x14ac:dyDescent="0.2">
      <c r="AP365" s="545"/>
    </row>
    <row r="366" spans="42:42" ht="15.75" customHeight="1" x14ac:dyDescent="0.2">
      <c r="AP366" s="545"/>
    </row>
    <row r="367" spans="42:42" ht="15.75" customHeight="1" x14ac:dyDescent="0.2">
      <c r="AP367" s="545"/>
    </row>
    <row r="368" spans="42:42" ht="15.75" customHeight="1" x14ac:dyDescent="0.2">
      <c r="AP368" s="545"/>
    </row>
    <row r="369" spans="42:42" ht="15.75" customHeight="1" x14ac:dyDescent="0.2">
      <c r="AP369" s="545"/>
    </row>
    <row r="370" spans="42:42" ht="15.75" customHeight="1" x14ac:dyDescent="0.2">
      <c r="AP370" s="545"/>
    </row>
    <row r="371" spans="42:42" ht="15.75" customHeight="1" x14ac:dyDescent="0.2">
      <c r="AP371" s="545"/>
    </row>
    <row r="372" spans="42:42" ht="15.75" customHeight="1" x14ac:dyDescent="0.2">
      <c r="AP372" s="545"/>
    </row>
    <row r="373" spans="42:42" ht="15.75" customHeight="1" x14ac:dyDescent="0.2">
      <c r="AP373" s="545"/>
    </row>
    <row r="374" spans="42:42" ht="15.75" customHeight="1" x14ac:dyDescent="0.2">
      <c r="AP374" s="545"/>
    </row>
    <row r="375" spans="42:42" ht="15.75" customHeight="1" x14ac:dyDescent="0.2">
      <c r="AP375" s="545"/>
    </row>
    <row r="376" spans="42:42" ht="15.75" customHeight="1" x14ac:dyDescent="0.2">
      <c r="AP376" s="545"/>
    </row>
    <row r="377" spans="42:42" ht="15.75" customHeight="1" x14ac:dyDescent="0.2">
      <c r="AP377" s="545"/>
    </row>
    <row r="378" spans="42:42" ht="15.75" customHeight="1" x14ac:dyDescent="0.2">
      <c r="AP378" s="545"/>
    </row>
    <row r="379" spans="42:42" ht="15.75" customHeight="1" x14ac:dyDescent="0.2">
      <c r="AP379" s="545"/>
    </row>
    <row r="380" spans="42:42" ht="15.75" customHeight="1" x14ac:dyDescent="0.2">
      <c r="AP380" s="545"/>
    </row>
    <row r="381" spans="42:42" ht="15.75" customHeight="1" x14ac:dyDescent="0.2">
      <c r="AP381" s="545"/>
    </row>
    <row r="382" spans="42:42" ht="15.75" customHeight="1" x14ac:dyDescent="0.2">
      <c r="AP382" s="545"/>
    </row>
    <row r="383" spans="42:42" ht="15.75" customHeight="1" x14ac:dyDescent="0.2">
      <c r="AP383" s="545"/>
    </row>
    <row r="384" spans="42:42" ht="15.75" customHeight="1" x14ac:dyDescent="0.2">
      <c r="AP384" s="545"/>
    </row>
    <row r="385" spans="42:42" ht="15.75" customHeight="1" x14ac:dyDescent="0.2">
      <c r="AP385" s="545"/>
    </row>
    <row r="386" spans="42:42" ht="15.75" customHeight="1" x14ac:dyDescent="0.2">
      <c r="AP386" s="545"/>
    </row>
    <row r="387" spans="42:42" ht="15.75" customHeight="1" x14ac:dyDescent="0.2">
      <c r="AP387" s="545"/>
    </row>
    <row r="388" spans="42:42" ht="15.75" customHeight="1" x14ac:dyDescent="0.2">
      <c r="AP388" s="545"/>
    </row>
    <row r="389" spans="42:42" ht="15.75" customHeight="1" x14ac:dyDescent="0.2">
      <c r="AP389" s="545"/>
    </row>
    <row r="390" spans="42:42" ht="15.75" customHeight="1" x14ac:dyDescent="0.2">
      <c r="AP390" s="545"/>
    </row>
    <row r="391" spans="42:42" ht="15.75" customHeight="1" x14ac:dyDescent="0.2">
      <c r="AP391" s="545"/>
    </row>
    <row r="392" spans="42:42" ht="15.75" customHeight="1" x14ac:dyDescent="0.2">
      <c r="AP392" s="545"/>
    </row>
    <row r="393" spans="42:42" ht="15.75" customHeight="1" x14ac:dyDescent="0.2">
      <c r="AP393" s="545"/>
    </row>
    <row r="394" spans="42:42" ht="15.75" customHeight="1" x14ac:dyDescent="0.2">
      <c r="AP394" s="545"/>
    </row>
    <row r="395" spans="42:42" ht="15.75" customHeight="1" x14ac:dyDescent="0.2">
      <c r="AP395" s="545"/>
    </row>
    <row r="396" spans="42:42" ht="15.75" customHeight="1" x14ac:dyDescent="0.2">
      <c r="AP396" s="545"/>
    </row>
    <row r="397" spans="42:42" ht="15.75" customHeight="1" x14ac:dyDescent="0.2">
      <c r="AP397" s="545"/>
    </row>
    <row r="398" spans="42:42" ht="15.75" customHeight="1" x14ac:dyDescent="0.2">
      <c r="AP398" s="545"/>
    </row>
    <row r="399" spans="42:42" ht="15.75" customHeight="1" x14ac:dyDescent="0.2">
      <c r="AP399" s="545"/>
    </row>
    <row r="400" spans="42:42" ht="15.75" customHeight="1" x14ac:dyDescent="0.2">
      <c r="AP400" s="545"/>
    </row>
    <row r="401" spans="42:42" ht="15.75" customHeight="1" x14ac:dyDescent="0.2">
      <c r="AP401" s="545"/>
    </row>
    <row r="402" spans="42:42" ht="15.75" customHeight="1" x14ac:dyDescent="0.2">
      <c r="AP402" s="545"/>
    </row>
    <row r="403" spans="42:42" ht="15.75" customHeight="1" x14ac:dyDescent="0.2">
      <c r="AP403" s="545"/>
    </row>
    <row r="404" spans="42:42" ht="15.75" customHeight="1" x14ac:dyDescent="0.2">
      <c r="AP404" s="545"/>
    </row>
    <row r="405" spans="42:42" ht="15.75" customHeight="1" x14ac:dyDescent="0.2">
      <c r="AP405" s="545"/>
    </row>
    <row r="406" spans="42:42" ht="15.75" customHeight="1" x14ac:dyDescent="0.2">
      <c r="AP406" s="545"/>
    </row>
    <row r="407" spans="42:42" ht="15.75" customHeight="1" x14ac:dyDescent="0.2">
      <c r="AP407" s="545"/>
    </row>
    <row r="408" spans="42:42" ht="15.75" customHeight="1" x14ac:dyDescent="0.2">
      <c r="AP408" s="545"/>
    </row>
    <row r="409" spans="42:42" ht="15.75" customHeight="1" x14ac:dyDescent="0.2">
      <c r="AP409" s="545"/>
    </row>
    <row r="410" spans="42:42" ht="15.75" customHeight="1" x14ac:dyDescent="0.2">
      <c r="AP410" s="545"/>
    </row>
    <row r="411" spans="42:42" ht="15.75" customHeight="1" x14ac:dyDescent="0.2">
      <c r="AP411" s="545"/>
    </row>
    <row r="412" spans="42:42" ht="15.75" customHeight="1" x14ac:dyDescent="0.2">
      <c r="AP412" s="545"/>
    </row>
    <row r="413" spans="42:42" ht="15.75" customHeight="1" x14ac:dyDescent="0.2">
      <c r="AP413" s="545"/>
    </row>
    <row r="414" spans="42:42" ht="15.75" customHeight="1" x14ac:dyDescent="0.2">
      <c r="AP414" s="545"/>
    </row>
    <row r="415" spans="42:42" ht="15.75" customHeight="1" x14ac:dyDescent="0.2">
      <c r="AP415" s="545"/>
    </row>
    <row r="416" spans="42:42" ht="15.75" customHeight="1" x14ac:dyDescent="0.2">
      <c r="AP416" s="545"/>
    </row>
    <row r="417" spans="42:42" ht="15.75" customHeight="1" x14ac:dyDescent="0.2">
      <c r="AP417" s="545"/>
    </row>
    <row r="418" spans="42:42" ht="15.75" customHeight="1" x14ac:dyDescent="0.2">
      <c r="AP418" s="545"/>
    </row>
    <row r="419" spans="42:42" ht="15.75" customHeight="1" x14ac:dyDescent="0.2">
      <c r="AP419" s="545"/>
    </row>
    <row r="420" spans="42:42" ht="15.75" customHeight="1" x14ac:dyDescent="0.2">
      <c r="AP420" s="545"/>
    </row>
    <row r="421" spans="42:42" ht="15.75" customHeight="1" x14ac:dyDescent="0.2">
      <c r="AP421" s="545"/>
    </row>
    <row r="422" spans="42:42" ht="15.75" customHeight="1" x14ac:dyDescent="0.2">
      <c r="AP422" s="545"/>
    </row>
    <row r="423" spans="42:42" ht="15.75" customHeight="1" x14ac:dyDescent="0.2">
      <c r="AP423" s="545"/>
    </row>
    <row r="424" spans="42:42" ht="15.75" customHeight="1" x14ac:dyDescent="0.2">
      <c r="AP424" s="545"/>
    </row>
    <row r="425" spans="42:42" ht="15.75" customHeight="1" x14ac:dyDescent="0.2">
      <c r="AP425" s="545"/>
    </row>
    <row r="426" spans="42:42" ht="15.75" customHeight="1" x14ac:dyDescent="0.2">
      <c r="AP426" s="545"/>
    </row>
    <row r="427" spans="42:42" ht="15.75" customHeight="1" x14ac:dyDescent="0.2">
      <c r="AP427" s="545"/>
    </row>
    <row r="428" spans="42:42" ht="15.75" customHeight="1" x14ac:dyDescent="0.2">
      <c r="AP428" s="545"/>
    </row>
    <row r="429" spans="42:42" ht="15.75" customHeight="1" x14ac:dyDescent="0.2">
      <c r="AP429" s="545"/>
    </row>
    <row r="430" spans="42:42" ht="15.75" customHeight="1" x14ac:dyDescent="0.2">
      <c r="AP430" s="545"/>
    </row>
    <row r="431" spans="42:42" ht="15.75" customHeight="1" x14ac:dyDescent="0.2">
      <c r="AP431" s="545"/>
    </row>
    <row r="432" spans="42:42" ht="15.75" customHeight="1" x14ac:dyDescent="0.2">
      <c r="AP432" s="545"/>
    </row>
    <row r="433" spans="42:42" ht="15.75" customHeight="1" x14ac:dyDescent="0.2">
      <c r="AP433" s="545"/>
    </row>
    <row r="434" spans="42:42" ht="15.75" customHeight="1" x14ac:dyDescent="0.2">
      <c r="AP434" s="545"/>
    </row>
    <row r="435" spans="42:42" ht="15.75" customHeight="1" x14ac:dyDescent="0.2">
      <c r="AP435" s="545"/>
    </row>
    <row r="436" spans="42:42" ht="15.75" customHeight="1" x14ac:dyDescent="0.2">
      <c r="AP436" s="545"/>
    </row>
    <row r="437" spans="42:42" ht="15.75" customHeight="1" x14ac:dyDescent="0.2">
      <c r="AP437" s="545"/>
    </row>
    <row r="438" spans="42:42" ht="15.75" customHeight="1" x14ac:dyDescent="0.2">
      <c r="AP438" s="545"/>
    </row>
    <row r="439" spans="42:42" ht="15.75" customHeight="1" x14ac:dyDescent="0.2">
      <c r="AP439" s="545"/>
    </row>
    <row r="440" spans="42:42" ht="15.75" customHeight="1" x14ac:dyDescent="0.2">
      <c r="AP440" s="545"/>
    </row>
    <row r="441" spans="42:42" ht="15.75" customHeight="1" x14ac:dyDescent="0.2">
      <c r="AP441" s="545"/>
    </row>
    <row r="442" spans="42:42" ht="15.75" customHeight="1" x14ac:dyDescent="0.2">
      <c r="AP442" s="545"/>
    </row>
    <row r="443" spans="42:42" ht="15.75" customHeight="1" x14ac:dyDescent="0.2">
      <c r="AP443" s="545"/>
    </row>
    <row r="444" spans="42:42" ht="15.75" customHeight="1" x14ac:dyDescent="0.2">
      <c r="AP444" s="545"/>
    </row>
    <row r="445" spans="42:42" ht="15.75" customHeight="1" x14ac:dyDescent="0.2">
      <c r="AP445" s="545"/>
    </row>
    <row r="446" spans="42:42" ht="15.75" customHeight="1" x14ac:dyDescent="0.2">
      <c r="AP446" s="545"/>
    </row>
    <row r="447" spans="42:42" ht="15.75" customHeight="1" x14ac:dyDescent="0.2">
      <c r="AP447" s="545"/>
    </row>
    <row r="448" spans="42:42" ht="15.75" customHeight="1" x14ac:dyDescent="0.2">
      <c r="AP448" s="545"/>
    </row>
    <row r="449" spans="42:42" ht="15.75" customHeight="1" x14ac:dyDescent="0.2">
      <c r="AP449" s="545"/>
    </row>
    <row r="450" spans="42:42" ht="15.75" customHeight="1" x14ac:dyDescent="0.2">
      <c r="AP450" s="545"/>
    </row>
    <row r="451" spans="42:42" ht="15.75" customHeight="1" x14ac:dyDescent="0.2">
      <c r="AP451" s="545"/>
    </row>
    <row r="452" spans="42:42" ht="15.75" customHeight="1" x14ac:dyDescent="0.2">
      <c r="AP452" s="545"/>
    </row>
    <row r="453" spans="42:42" ht="15.75" customHeight="1" x14ac:dyDescent="0.2">
      <c r="AP453" s="545"/>
    </row>
    <row r="454" spans="42:42" ht="15.75" customHeight="1" x14ac:dyDescent="0.2">
      <c r="AP454" s="545"/>
    </row>
    <row r="455" spans="42:42" ht="15.75" customHeight="1" x14ac:dyDescent="0.2">
      <c r="AP455" s="545"/>
    </row>
    <row r="456" spans="42:42" ht="15.75" customHeight="1" x14ac:dyDescent="0.2">
      <c r="AP456" s="545"/>
    </row>
    <row r="457" spans="42:42" ht="15.75" customHeight="1" x14ac:dyDescent="0.2">
      <c r="AP457" s="545"/>
    </row>
    <row r="458" spans="42:42" ht="15.75" customHeight="1" x14ac:dyDescent="0.2">
      <c r="AP458" s="545"/>
    </row>
    <row r="459" spans="42:42" ht="15.75" customHeight="1" x14ac:dyDescent="0.2">
      <c r="AP459" s="545"/>
    </row>
    <row r="460" spans="42:42" ht="15.75" customHeight="1" x14ac:dyDescent="0.2">
      <c r="AP460" s="545"/>
    </row>
    <row r="461" spans="42:42" ht="15.75" customHeight="1" x14ac:dyDescent="0.2">
      <c r="AP461" s="545"/>
    </row>
    <row r="462" spans="42:42" ht="15.75" customHeight="1" x14ac:dyDescent="0.2">
      <c r="AP462" s="545"/>
    </row>
    <row r="463" spans="42:42" ht="15.75" customHeight="1" x14ac:dyDescent="0.2">
      <c r="AP463" s="545"/>
    </row>
    <row r="464" spans="42:42" ht="15.75" customHeight="1" x14ac:dyDescent="0.2">
      <c r="AP464" s="545"/>
    </row>
    <row r="465" spans="42:42" ht="15.75" customHeight="1" x14ac:dyDescent="0.2">
      <c r="AP465" s="545"/>
    </row>
    <row r="466" spans="42:42" ht="15.75" customHeight="1" x14ac:dyDescent="0.2">
      <c r="AP466" s="545"/>
    </row>
    <row r="467" spans="42:42" ht="15.75" customHeight="1" x14ac:dyDescent="0.2">
      <c r="AP467" s="545"/>
    </row>
    <row r="468" spans="42:42" ht="15.75" customHeight="1" x14ac:dyDescent="0.2">
      <c r="AP468" s="545"/>
    </row>
    <row r="469" spans="42:42" ht="15.75" customHeight="1" x14ac:dyDescent="0.2">
      <c r="AP469" s="545"/>
    </row>
    <row r="470" spans="42:42" ht="15.75" customHeight="1" x14ac:dyDescent="0.2">
      <c r="AP470" s="545"/>
    </row>
    <row r="471" spans="42:42" ht="15.75" customHeight="1" x14ac:dyDescent="0.2">
      <c r="AP471" s="545"/>
    </row>
    <row r="472" spans="42:42" ht="15.75" customHeight="1" x14ac:dyDescent="0.2">
      <c r="AP472" s="545"/>
    </row>
    <row r="473" spans="42:42" ht="15.75" customHeight="1" x14ac:dyDescent="0.2">
      <c r="AP473" s="545"/>
    </row>
    <row r="474" spans="42:42" ht="15.75" customHeight="1" x14ac:dyDescent="0.2">
      <c r="AP474" s="545"/>
    </row>
    <row r="475" spans="42:42" ht="15.75" customHeight="1" x14ac:dyDescent="0.2">
      <c r="AP475" s="545"/>
    </row>
    <row r="476" spans="42:42" ht="15.75" customHeight="1" x14ac:dyDescent="0.2">
      <c r="AP476" s="545"/>
    </row>
    <row r="477" spans="42:42" ht="15.75" customHeight="1" x14ac:dyDescent="0.2">
      <c r="AP477" s="545"/>
    </row>
    <row r="478" spans="42:42" ht="15.75" customHeight="1" x14ac:dyDescent="0.2">
      <c r="AP478" s="545"/>
    </row>
    <row r="479" spans="42:42" ht="15.75" customHeight="1" x14ac:dyDescent="0.2">
      <c r="AP479" s="545"/>
    </row>
    <row r="480" spans="42:42" ht="15.75" customHeight="1" x14ac:dyDescent="0.2">
      <c r="AP480" s="545"/>
    </row>
    <row r="481" spans="42:42" ht="15.75" customHeight="1" x14ac:dyDescent="0.2">
      <c r="AP481" s="545"/>
    </row>
    <row r="482" spans="42:42" ht="15.75" customHeight="1" x14ac:dyDescent="0.2">
      <c r="AP482" s="545"/>
    </row>
    <row r="483" spans="42:42" ht="15.75" customHeight="1" x14ac:dyDescent="0.2">
      <c r="AP483" s="545"/>
    </row>
    <row r="484" spans="42:42" ht="15.75" customHeight="1" x14ac:dyDescent="0.2">
      <c r="AP484" s="545"/>
    </row>
    <row r="485" spans="42:42" ht="15.75" customHeight="1" x14ac:dyDescent="0.2">
      <c r="AP485" s="545"/>
    </row>
    <row r="486" spans="42:42" ht="15.75" customHeight="1" x14ac:dyDescent="0.2">
      <c r="AP486" s="545"/>
    </row>
    <row r="487" spans="42:42" ht="15.75" customHeight="1" x14ac:dyDescent="0.2">
      <c r="AP487" s="545"/>
    </row>
    <row r="488" spans="42:42" ht="15.75" customHeight="1" x14ac:dyDescent="0.2">
      <c r="AP488" s="545"/>
    </row>
    <row r="489" spans="42:42" ht="15.75" customHeight="1" x14ac:dyDescent="0.2">
      <c r="AP489" s="545"/>
    </row>
    <row r="490" spans="42:42" ht="15.75" customHeight="1" x14ac:dyDescent="0.2">
      <c r="AP490" s="545"/>
    </row>
    <row r="491" spans="42:42" ht="15.75" customHeight="1" x14ac:dyDescent="0.2">
      <c r="AP491" s="545"/>
    </row>
    <row r="492" spans="42:42" ht="15.75" customHeight="1" x14ac:dyDescent="0.2">
      <c r="AP492" s="545"/>
    </row>
    <row r="493" spans="42:42" ht="15.75" customHeight="1" x14ac:dyDescent="0.2">
      <c r="AP493" s="545"/>
    </row>
    <row r="494" spans="42:42" ht="15.75" customHeight="1" x14ac:dyDescent="0.2">
      <c r="AP494" s="545"/>
    </row>
    <row r="495" spans="42:42" ht="15.75" customHeight="1" x14ac:dyDescent="0.2">
      <c r="AP495" s="545"/>
    </row>
    <row r="496" spans="42:42" ht="15.75" customHeight="1" x14ac:dyDescent="0.2">
      <c r="AP496" s="545"/>
    </row>
    <row r="497" spans="42:42" ht="15.75" customHeight="1" x14ac:dyDescent="0.2">
      <c r="AP497" s="545"/>
    </row>
    <row r="498" spans="42:42" ht="15.75" customHeight="1" x14ac:dyDescent="0.2">
      <c r="AP498" s="545"/>
    </row>
    <row r="499" spans="42:42" ht="15.75" customHeight="1" x14ac:dyDescent="0.2">
      <c r="AP499" s="545"/>
    </row>
    <row r="500" spans="42:42" ht="15.75" customHeight="1" x14ac:dyDescent="0.2">
      <c r="AP500" s="545"/>
    </row>
    <row r="501" spans="42:42" ht="15.75" customHeight="1" x14ac:dyDescent="0.2">
      <c r="AP501" s="545"/>
    </row>
    <row r="502" spans="42:42" ht="15.75" customHeight="1" x14ac:dyDescent="0.2">
      <c r="AP502" s="545"/>
    </row>
    <row r="503" spans="42:42" ht="15.75" customHeight="1" x14ac:dyDescent="0.2">
      <c r="AP503" s="545"/>
    </row>
    <row r="504" spans="42:42" ht="15.75" customHeight="1" x14ac:dyDescent="0.2">
      <c r="AP504" s="545"/>
    </row>
    <row r="505" spans="42:42" ht="15.75" customHeight="1" x14ac:dyDescent="0.2">
      <c r="AP505" s="545"/>
    </row>
    <row r="506" spans="42:42" ht="15.75" customHeight="1" x14ac:dyDescent="0.2">
      <c r="AP506" s="545"/>
    </row>
    <row r="507" spans="42:42" ht="15.75" customHeight="1" x14ac:dyDescent="0.2">
      <c r="AP507" s="545"/>
    </row>
    <row r="508" spans="42:42" ht="15.75" customHeight="1" x14ac:dyDescent="0.2">
      <c r="AP508" s="545"/>
    </row>
    <row r="509" spans="42:42" ht="15.75" customHeight="1" x14ac:dyDescent="0.2">
      <c r="AP509" s="545"/>
    </row>
    <row r="510" spans="42:42" ht="15.75" customHeight="1" x14ac:dyDescent="0.2">
      <c r="AP510" s="545"/>
    </row>
    <row r="511" spans="42:42" ht="15.75" customHeight="1" x14ac:dyDescent="0.2">
      <c r="AP511" s="545"/>
    </row>
    <row r="512" spans="42:42" ht="15.75" customHeight="1" x14ac:dyDescent="0.2">
      <c r="AP512" s="545"/>
    </row>
    <row r="513" spans="42:42" ht="15.75" customHeight="1" x14ac:dyDescent="0.2">
      <c r="AP513" s="545"/>
    </row>
    <row r="514" spans="42:42" ht="15.75" customHeight="1" x14ac:dyDescent="0.2">
      <c r="AP514" s="545"/>
    </row>
    <row r="515" spans="42:42" ht="15.75" customHeight="1" x14ac:dyDescent="0.2">
      <c r="AP515" s="545"/>
    </row>
    <row r="516" spans="42:42" ht="15.75" customHeight="1" x14ac:dyDescent="0.2">
      <c r="AP516" s="545"/>
    </row>
    <row r="517" spans="42:42" ht="15.75" customHeight="1" x14ac:dyDescent="0.2">
      <c r="AP517" s="545"/>
    </row>
    <row r="518" spans="42:42" ht="15.75" customHeight="1" x14ac:dyDescent="0.2">
      <c r="AP518" s="545"/>
    </row>
    <row r="519" spans="42:42" ht="15.75" customHeight="1" x14ac:dyDescent="0.2">
      <c r="AP519" s="545"/>
    </row>
    <row r="520" spans="42:42" ht="15.75" customHeight="1" x14ac:dyDescent="0.2">
      <c r="AP520" s="545"/>
    </row>
    <row r="521" spans="42:42" ht="15.75" customHeight="1" x14ac:dyDescent="0.2">
      <c r="AP521" s="545"/>
    </row>
    <row r="522" spans="42:42" ht="15.75" customHeight="1" x14ac:dyDescent="0.2">
      <c r="AP522" s="545"/>
    </row>
    <row r="523" spans="42:42" ht="15.75" customHeight="1" x14ac:dyDescent="0.2">
      <c r="AP523" s="545"/>
    </row>
    <row r="524" spans="42:42" ht="15.75" customHeight="1" x14ac:dyDescent="0.2">
      <c r="AP524" s="545"/>
    </row>
    <row r="525" spans="42:42" ht="15.75" customHeight="1" x14ac:dyDescent="0.2">
      <c r="AP525" s="545"/>
    </row>
    <row r="526" spans="42:42" ht="15.75" customHeight="1" x14ac:dyDescent="0.2">
      <c r="AP526" s="545"/>
    </row>
    <row r="527" spans="42:42" ht="15.75" customHeight="1" x14ac:dyDescent="0.2">
      <c r="AP527" s="545"/>
    </row>
    <row r="528" spans="42:42" ht="15.75" customHeight="1" x14ac:dyDescent="0.2">
      <c r="AP528" s="545"/>
    </row>
    <row r="529" spans="42:42" ht="15.75" customHeight="1" x14ac:dyDescent="0.2">
      <c r="AP529" s="545"/>
    </row>
    <row r="530" spans="42:42" ht="15.75" customHeight="1" x14ac:dyDescent="0.2">
      <c r="AP530" s="545"/>
    </row>
    <row r="531" spans="42:42" ht="15.75" customHeight="1" x14ac:dyDescent="0.2">
      <c r="AP531" s="545"/>
    </row>
    <row r="532" spans="42:42" ht="15.75" customHeight="1" x14ac:dyDescent="0.2">
      <c r="AP532" s="545"/>
    </row>
    <row r="533" spans="42:42" ht="15.75" customHeight="1" x14ac:dyDescent="0.2">
      <c r="AP533" s="545"/>
    </row>
    <row r="534" spans="42:42" ht="15.75" customHeight="1" x14ac:dyDescent="0.2">
      <c r="AP534" s="545"/>
    </row>
    <row r="535" spans="42:42" ht="15.75" customHeight="1" x14ac:dyDescent="0.2">
      <c r="AP535" s="545"/>
    </row>
    <row r="536" spans="42:42" ht="15.75" customHeight="1" x14ac:dyDescent="0.2">
      <c r="AP536" s="545"/>
    </row>
    <row r="537" spans="42:42" ht="15.75" customHeight="1" x14ac:dyDescent="0.2">
      <c r="AP537" s="545"/>
    </row>
    <row r="538" spans="42:42" ht="15.75" customHeight="1" x14ac:dyDescent="0.2">
      <c r="AP538" s="545"/>
    </row>
    <row r="539" spans="42:42" ht="15.75" customHeight="1" x14ac:dyDescent="0.2">
      <c r="AP539" s="545"/>
    </row>
    <row r="540" spans="42:42" ht="15.75" customHeight="1" x14ac:dyDescent="0.2">
      <c r="AP540" s="545"/>
    </row>
    <row r="541" spans="42:42" ht="15.75" customHeight="1" x14ac:dyDescent="0.2">
      <c r="AP541" s="545"/>
    </row>
    <row r="542" spans="42:42" ht="15.75" customHeight="1" x14ac:dyDescent="0.2">
      <c r="AP542" s="545"/>
    </row>
    <row r="543" spans="42:42" ht="15.75" customHeight="1" x14ac:dyDescent="0.2">
      <c r="AP543" s="545"/>
    </row>
    <row r="544" spans="42:42" ht="15.75" customHeight="1" x14ac:dyDescent="0.2">
      <c r="AP544" s="545"/>
    </row>
    <row r="545" spans="42:42" ht="15.75" customHeight="1" x14ac:dyDescent="0.2">
      <c r="AP545" s="545"/>
    </row>
    <row r="546" spans="42:42" ht="15.75" customHeight="1" x14ac:dyDescent="0.2">
      <c r="AP546" s="545"/>
    </row>
    <row r="547" spans="42:42" ht="15.75" customHeight="1" x14ac:dyDescent="0.2">
      <c r="AP547" s="545"/>
    </row>
    <row r="548" spans="42:42" ht="15.75" customHeight="1" x14ac:dyDescent="0.2">
      <c r="AP548" s="545"/>
    </row>
    <row r="549" spans="42:42" ht="15.75" customHeight="1" x14ac:dyDescent="0.2">
      <c r="AP549" s="545"/>
    </row>
    <row r="550" spans="42:42" ht="15.75" customHeight="1" x14ac:dyDescent="0.2">
      <c r="AP550" s="545"/>
    </row>
    <row r="551" spans="42:42" ht="15.75" customHeight="1" x14ac:dyDescent="0.2">
      <c r="AP551" s="545"/>
    </row>
    <row r="552" spans="42:42" ht="15.75" customHeight="1" x14ac:dyDescent="0.2">
      <c r="AP552" s="545"/>
    </row>
    <row r="553" spans="42:42" ht="15.75" customHeight="1" x14ac:dyDescent="0.2">
      <c r="AP553" s="545"/>
    </row>
    <row r="554" spans="42:42" ht="15.75" customHeight="1" x14ac:dyDescent="0.2">
      <c r="AP554" s="545"/>
    </row>
    <row r="555" spans="42:42" ht="15.75" customHeight="1" x14ac:dyDescent="0.2">
      <c r="AP555" s="545"/>
    </row>
    <row r="556" spans="42:42" ht="15.75" customHeight="1" x14ac:dyDescent="0.2">
      <c r="AP556" s="545"/>
    </row>
    <row r="557" spans="42:42" ht="15.75" customHeight="1" x14ac:dyDescent="0.2">
      <c r="AP557" s="545"/>
    </row>
    <row r="558" spans="42:42" ht="15.75" customHeight="1" x14ac:dyDescent="0.2">
      <c r="AP558" s="545"/>
    </row>
    <row r="559" spans="42:42" ht="15.75" customHeight="1" x14ac:dyDescent="0.2">
      <c r="AP559" s="545"/>
    </row>
    <row r="560" spans="42:42" ht="15.75" customHeight="1" x14ac:dyDescent="0.2">
      <c r="AP560" s="545"/>
    </row>
    <row r="561" spans="42:42" ht="15.75" customHeight="1" x14ac:dyDescent="0.2">
      <c r="AP561" s="545"/>
    </row>
    <row r="562" spans="42:42" ht="15.75" customHeight="1" x14ac:dyDescent="0.2">
      <c r="AP562" s="545"/>
    </row>
    <row r="563" spans="42:42" ht="15.75" customHeight="1" x14ac:dyDescent="0.2">
      <c r="AP563" s="545"/>
    </row>
    <row r="564" spans="42:42" ht="15.75" customHeight="1" x14ac:dyDescent="0.2">
      <c r="AP564" s="545"/>
    </row>
    <row r="565" spans="42:42" ht="15.75" customHeight="1" x14ac:dyDescent="0.2">
      <c r="AP565" s="545"/>
    </row>
    <row r="566" spans="42:42" ht="15.75" customHeight="1" x14ac:dyDescent="0.2">
      <c r="AP566" s="545"/>
    </row>
    <row r="567" spans="42:42" ht="15.75" customHeight="1" x14ac:dyDescent="0.2">
      <c r="AP567" s="545"/>
    </row>
    <row r="568" spans="42:42" ht="15.75" customHeight="1" x14ac:dyDescent="0.2">
      <c r="AP568" s="545"/>
    </row>
    <row r="569" spans="42:42" ht="15.75" customHeight="1" x14ac:dyDescent="0.2">
      <c r="AP569" s="545"/>
    </row>
    <row r="570" spans="42:42" ht="15.75" customHeight="1" x14ac:dyDescent="0.2">
      <c r="AP570" s="545"/>
    </row>
    <row r="571" spans="42:42" ht="15.75" customHeight="1" x14ac:dyDescent="0.2">
      <c r="AP571" s="545"/>
    </row>
    <row r="572" spans="42:42" ht="15.75" customHeight="1" x14ac:dyDescent="0.2">
      <c r="AP572" s="545"/>
    </row>
    <row r="573" spans="42:42" ht="15.75" customHeight="1" x14ac:dyDescent="0.2">
      <c r="AP573" s="545"/>
    </row>
    <row r="574" spans="42:42" ht="15.75" customHeight="1" x14ac:dyDescent="0.2">
      <c r="AP574" s="545"/>
    </row>
    <row r="575" spans="42:42" ht="15.75" customHeight="1" x14ac:dyDescent="0.2">
      <c r="AP575" s="545"/>
    </row>
    <row r="576" spans="42:42" ht="15.75" customHeight="1" x14ac:dyDescent="0.2">
      <c r="AP576" s="545"/>
    </row>
    <row r="577" spans="42:42" ht="15.75" customHeight="1" x14ac:dyDescent="0.2">
      <c r="AP577" s="545"/>
    </row>
    <row r="578" spans="42:42" ht="15.75" customHeight="1" x14ac:dyDescent="0.2">
      <c r="AP578" s="545"/>
    </row>
    <row r="579" spans="42:42" ht="15.75" customHeight="1" x14ac:dyDescent="0.2">
      <c r="AP579" s="545"/>
    </row>
    <row r="580" spans="42:42" ht="15.75" customHeight="1" x14ac:dyDescent="0.2">
      <c r="AP580" s="545"/>
    </row>
    <row r="581" spans="42:42" ht="15.75" customHeight="1" x14ac:dyDescent="0.2">
      <c r="AP581" s="545"/>
    </row>
    <row r="582" spans="42:42" ht="15.75" customHeight="1" x14ac:dyDescent="0.2">
      <c r="AP582" s="545"/>
    </row>
    <row r="583" spans="42:42" ht="15.75" customHeight="1" x14ac:dyDescent="0.2">
      <c r="AP583" s="545"/>
    </row>
    <row r="584" spans="42:42" ht="15.75" customHeight="1" x14ac:dyDescent="0.2">
      <c r="AP584" s="545"/>
    </row>
    <row r="585" spans="42:42" ht="15.75" customHeight="1" x14ac:dyDescent="0.2">
      <c r="AP585" s="545"/>
    </row>
    <row r="586" spans="42:42" ht="15.75" customHeight="1" x14ac:dyDescent="0.2">
      <c r="AP586" s="545"/>
    </row>
    <row r="587" spans="42:42" ht="15.75" customHeight="1" x14ac:dyDescent="0.2">
      <c r="AP587" s="545"/>
    </row>
    <row r="588" spans="42:42" ht="15.75" customHeight="1" x14ac:dyDescent="0.2">
      <c r="AP588" s="545"/>
    </row>
    <row r="589" spans="42:42" ht="15.75" customHeight="1" x14ac:dyDescent="0.2">
      <c r="AP589" s="545"/>
    </row>
    <row r="590" spans="42:42" ht="15.75" customHeight="1" x14ac:dyDescent="0.2">
      <c r="AP590" s="545"/>
    </row>
    <row r="591" spans="42:42" ht="15.75" customHeight="1" x14ac:dyDescent="0.2">
      <c r="AP591" s="545"/>
    </row>
    <row r="592" spans="42:42" ht="15.75" customHeight="1" x14ac:dyDescent="0.2">
      <c r="AP592" s="545"/>
    </row>
    <row r="593" spans="42:42" ht="15.75" customHeight="1" x14ac:dyDescent="0.2">
      <c r="AP593" s="545"/>
    </row>
    <row r="594" spans="42:42" ht="15.75" customHeight="1" x14ac:dyDescent="0.2">
      <c r="AP594" s="545"/>
    </row>
    <row r="595" spans="42:42" ht="15.75" customHeight="1" x14ac:dyDescent="0.2">
      <c r="AP595" s="545"/>
    </row>
    <row r="596" spans="42:42" ht="15.75" customHeight="1" x14ac:dyDescent="0.2">
      <c r="AP596" s="545"/>
    </row>
    <row r="597" spans="42:42" ht="15.75" customHeight="1" x14ac:dyDescent="0.2">
      <c r="AP597" s="545"/>
    </row>
    <row r="598" spans="42:42" ht="15.75" customHeight="1" x14ac:dyDescent="0.2">
      <c r="AP598" s="545"/>
    </row>
    <row r="599" spans="42:42" ht="15.75" customHeight="1" x14ac:dyDescent="0.2">
      <c r="AP599" s="545"/>
    </row>
    <row r="600" spans="42:42" ht="15.75" customHeight="1" x14ac:dyDescent="0.2">
      <c r="AP600" s="545"/>
    </row>
    <row r="601" spans="42:42" ht="15.75" customHeight="1" x14ac:dyDescent="0.2">
      <c r="AP601" s="545"/>
    </row>
    <row r="602" spans="42:42" ht="15.75" customHeight="1" x14ac:dyDescent="0.2">
      <c r="AP602" s="545"/>
    </row>
    <row r="603" spans="42:42" ht="15.75" customHeight="1" x14ac:dyDescent="0.2">
      <c r="AP603" s="545"/>
    </row>
    <row r="604" spans="42:42" ht="15.75" customHeight="1" x14ac:dyDescent="0.2">
      <c r="AP604" s="545"/>
    </row>
    <row r="605" spans="42:42" ht="15.75" customHeight="1" x14ac:dyDescent="0.2">
      <c r="AP605" s="545"/>
    </row>
    <row r="606" spans="42:42" ht="15.75" customHeight="1" x14ac:dyDescent="0.2">
      <c r="AP606" s="545"/>
    </row>
    <row r="607" spans="42:42" ht="15.75" customHeight="1" x14ac:dyDescent="0.2">
      <c r="AP607" s="545"/>
    </row>
    <row r="608" spans="42:42" ht="15.75" customHeight="1" x14ac:dyDescent="0.2">
      <c r="AP608" s="545"/>
    </row>
    <row r="609" spans="42:42" ht="15.75" customHeight="1" x14ac:dyDescent="0.2">
      <c r="AP609" s="545"/>
    </row>
    <row r="610" spans="42:42" ht="15.75" customHeight="1" x14ac:dyDescent="0.2">
      <c r="AP610" s="545"/>
    </row>
    <row r="611" spans="42:42" ht="15.75" customHeight="1" x14ac:dyDescent="0.2">
      <c r="AP611" s="545"/>
    </row>
    <row r="612" spans="42:42" ht="15.75" customHeight="1" x14ac:dyDescent="0.2">
      <c r="AP612" s="545"/>
    </row>
    <row r="613" spans="42:42" ht="15.75" customHeight="1" x14ac:dyDescent="0.2">
      <c r="AP613" s="545"/>
    </row>
    <row r="614" spans="42:42" ht="15.75" customHeight="1" x14ac:dyDescent="0.2">
      <c r="AP614" s="545"/>
    </row>
    <row r="615" spans="42:42" ht="15.75" customHeight="1" x14ac:dyDescent="0.2">
      <c r="AP615" s="545"/>
    </row>
    <row r="616" spans="42:42" ht="15.75" customHeight="1" x14ac:dyDescent="0.2">
      <c r="AP616" s="545"/>
    </row>
    <row r="617" spans="42:42" ht="15.75" customHeight="1" x14ac:dyDescent="0.2">
      <c r="AP617" s="545"/>
    </row>
    <row r="618" spans="42:42" ht="15.75" customHeight="1" x14ac:dyDescent="0.2">
      <c r="AP618" s="545"/>
    </row>
    <row r="619" spans="42:42" ht="15.75" customHeight="1" x14ac:dyDescent="0.2">
      <c r="AP619" s="545"/>
    </row>
    <row r="620" spans="42:42" ht="15.75" customHeight="1" x14ac:dyDescent="0.2">
      <c r="AP620" s="545"/>
    </row>
    <row r="621" spans="42:42" ht="15.75" customHeight="1" x14ac:dyDescent="0.2">
      <c r="AP621" s="545"/>
    </row>
    <row r="622" spans="42:42" ht="15.75" customHeight="1" x14ac:dyDescent="0.2">
      <c r="AP622" s="545"/>
    </row>
    <row r="623" spans="42:42" ht="15.75" customHeight="1" x14ac:dyDescent="0.2">
      <c r="AP623" s="545"/>
    </row>
    <row r="624" spans="42:42" ht="15.75" customHeight="1" x14ac:dyDescent="0.2">
      <c r="AP624" s="545"/>
    </row>
    <row r="625" spans="42:42" ht="15.75" customHeight="1" x14ac:dyDescent="0.2">
      <c r="AP625" s="545"/>
    </row>
    <row r="626" spans="42:42" ht="15.75" customHeight="1" x14ac:dyDescent="0.2">
      <c r="AP626" s="545"/>
    </row>
    <row r="627" spans="42:42" ht="15.75" customHeight="1" x14ac:dyDescent="0.2">
      <c r="AP627" s="545"/>
    </row>
    <row r="628" spans="42:42" ht="15.75" customHeight="1" x14ac:dyDescent="0.2">
      <c r="AP628" s="545"/>
    </row>
    <row r="629" spans="42:42" ht="15.75" customHeight="1" x14ac:dyDescent="0.2">
      <c r="AP629" s="545"/>
    </row>
    <row r="630" spans="42:42" ht="15.75" customHeight="1" x14ac:dyDescent="0.2">
      <c r="AP630" s="545"/>
    </row>
    <row r="631" spans="42:42" ht="15.75" customHeight="1" x14ac:dyDescent="0.2">
      <c r="AP631" s="545"/>
    </row>
    <row r="632" spans="42:42" ht="15.75" customHeight="1" x14ac:dyDescent="0.2">
      <c r="AP632" s="545"/>
    </row>
    <row r="633" spans="42:42" ht="15.75" customHeight="1" x14ac:dyDescent="0.2">
      <c r="AP633" s="545"/>
    </row>
    <row r="634" spans="42:42" ht="15.75" customHeight="1" x14ac:dyDescent="0.2">
      <c r="AP634" s="545"/>
    </row>
    <row r="635" spans="42:42" ht="15.75" customHeight="1" x14ac:dyDescent="0.2">
      <c r="AP635" s="545"/>
    </row>
    <row r="636" spans="42:42" ht="15.75" customHeight="1" x14ac:dyDescent="0.2">
      <c r="AP636" s="545"/>
    </row>
    <row r="637" spans="42:42" ht="15.75" customHeight="1" x14ac:dyDescent="0.2">
      <c r="AP637" s="545"/>
    </row>
    <row r="638" spans="42:42" ht="15.75" customHeight="1" x14ac:dyDescent="0.2">
      <c r="AP638" s="545"/>
    </row>
    <row r="639" spans="42:42" ht="15.75" customHeight="1" x14ac:dyDescent="0.2">
      <c r="AP639" s="545"/>
    </row>
    <row r="640" spans="42:42" ht="15.75" customHeight="1" x14ac:dyDescent="0.2">
      <c r="AP640" s="545"/>
    </row>
    <row r="641" spans="42:42" ht="15.75" customHeight="1" x14ac:dyDescent="0.2">
      <c r="AP641" s="545"/>
    </row>
    <row r="642" spans="42:42" ht="15.75" customHeight="1" x14ac:dyDescent="0.2">
      <c r="AP642" s="545"/>
    </row>
    <row r="643" spans="42:42" ht="15.75" customHeight="1" x14ac:dyDescent="0.2">
      <c r="AP643" s="545"/>
    </row>
    <row r="644" spans="42:42" ht="15.75" customHeight="1" x14ac:dyDescent="0.2">
      <c r="AP644" s="545"/>
    </row>
    <row r="645" spans="42:42" ht="15.75" customHeight="1" x14ac:dyDescent="0.2">
      <c r="AP645" s="545"/>
    </row>
    <row r="646" spans="42:42" ht="15.75" customHeight="1" x14ac:dyDescent="0.2">
      <c r="AP646" s="545"/>
    </row>
    <row r="647" spans="42:42" ht="15.75" customHeight="1" x14ac:dyDescent="0.2">
      <c r="AP647" s="545"/>
    </row>
    <row r="648" spans="42:42" ht="15.75" customHeight="1" x14ac:dyDescent="0.2">
      <c r="AP648" s="545"/>
    </row>
    <row r="649" spans="42:42" ht="15.75" customHeight="1" x14ac:dyDescent="0.2">
      <c r="AP649" s="545"/>
    </row>
    <row r="650" spans="42:42" ht="15.75" customHeight="1" x14ac:dyDescent="0.2">
      <c r="AP650" s="545"/>
    </row>
    <row r="651" spans="42:42" ht="15.75" customHeight="1" x14ac:dyDescent="0.2">
      <c r="AP651" s="545"/>
    </row>
    <row r="652" spans="42:42" ht="15.75" customHeight="1" x14ac:dyDescent="0.2">
      <c r="AP652" s="545"/>
    </row>
    <row r="653" spans="42:42" ht="15.75" customHeight="1" x14ac:dyDescent="0.2">
      <c r="AP653" s="545"/>
    </row>
    <row r="654" spans="42:42" ht="15.75" customHeight="1" x14ac:dyDescent="0.2">
      <c r="AP654" s="545"/>
    </row>
    <row r="655" spans="42:42" ht="15.75" customHeight="1" x14ac:dyDescent="0.2">
      <c r="AP655" s="545"/>
    </row>
    <row r="656" spans="42:42" ht="15.75" customHeight="1" x14ac:dyDescent="0.2">
      <c r="AP656" s="545"/>
    </row>
    <row r="657" spans="42:42" ht="15.75" customHeight="1" x14ac:dyDescent="0.2">
      <c r="AP657" s="545"/>
    </row>
    <row r="658" spans="42:42" ht="15.75" customHeight="1" x14ac:dyDescent="0.2">
      <c r="AP658" s="545"/>
    </row>
    <row r="659" spans="42:42" ht="15.75" customHeight="1" x14ac:dyDescent="0.2">
      <c r="AP659" s="545"/>
    </row>
    <row r="660" spans="42:42" ht="15.75" customHeight="1" x14ac:dyDescent="0.2">
      <c r="AP660" s="545"/>
    </row>
    <row r="661" spans="42:42" ht="15.75" customHeight="1" x14ac:dyDescent="0.2">
      <c r="AP661" s="545"/>
    </row>
    <row r="662" spans="42:42" ht="15.75" customHeight="1" x14ac:dyDescent="0.2">
      <c r="AP662" s="545"/>
    </row>
    <row r="663" spans="42:42" ht="15.75" customHeight="1" x14ac:dyDescent="0.2">
      <c r="AP663" s="545"/>
    </row>
    <row r="664" spans="42:42" ht="15.75" customHeight="1" x14ac:dyDescent="0.2">
      <c r="AP664" s="545"/>
    </row>
    <row r="665" spans="42:42" ht="15.75" customHeight="1" x14ac:dyDescent="0.2">
      <c r="AP665" s="545"/>
    </row>
    <row r="666" spans="42:42" ht="15.75" customHeight="1" x14ac:dyDescent="0.2">
      <c r="AP666" s="545"/>
    </row>
    <row r="667" spans="42:42" ht="15.75" customHeight="1" x14ac:dyDescent="0.2">
      <c r="AP667" s="545"/>
    </row>
    <row r="668" spans="42:42" ht="15.75" customHeight="1" x14ac:dyDescent="0.2">
      <c r="AP668" s="545"/>
    </row>
    <row r="669" spans="42:42" ht="15.75" customHeight="1" x14ac:dyDescent="0.2">
      <c r="AP669" s="545"/>
    </row>
    <row r="670" spans="42:42" ht="15.75" customHeight="1" x14ac:dyDescent="0.2">
      <c r="AP670" s="545"/>
    </row>
    <row r="671" spans="42:42" ht="15.75" customHeight="1" x14ac:dyDescent="0.2">
      <c r="AP671" s="545"/>
    </row>
    <row r="672" spans="42:42" ht="15.75" customHeight="1" x14ac:dyDescent="0.2">
      <c r="AP672" s="545"/>
    </row>
    <row r="673" spans="42:42" ht="15.75" customHeight="1" x14ac:dyDescent="0.2">
      <c r="AP673" s="545"/>
    </row>
    <row r="674" spans="42:42" ht="15.75" customHeight="1" x14ac:dyDescent="0.2">
      <c r="AP674" s="545"/>
    </row>
    <row r="675" spans="42:42" ht="15.75" customHeight="1" x14ac:dyDescent="0.2">
      <c r="AP675" s="545"/>
    </row>
    <row r="676" spans="42:42" ht="15.75" customHeight="1" x14ac:dyDescent="0.2">
      <c r="AP676" s="545"/>
    </row>
    <row r="677" spans="42:42" ht="15.75" customHeight="1" x14ac:dyDescent="0.2">
      <c r="AP677" s="545"/>
    </row>
    <row r="678" spans="42:42" ht="15.75" customHeight="1" x14ac:dyDescent="0.2">
      <c r="AP678" s="545"/>
    </row>
    <row r="679" spans="42:42" ht="15.75" customHeight="1" x14ac:dyDescent="0.2">
      <c r="AP679" s="545"/>
    </row>
    <row r="680" spans="42:42" ht="15.75" customHeight="1" x14ac:dyDescent="0.2">
      <c r="AP680" s="545"/>
    </row>
    <row r="681" spans="42:42" ht="15.75" customHeight="1" x14ac:dyDescent="0.2">
      <c r="AP681" s="545"/>
    </row>
    <row r="682" spans="42:42" ht="15.75" customHeight="1" x14ac:dyDescent="0.2">
      <c r="AP682" s="545"/>
    </row>
    <row r="683" spans="42:42" ht="15.75" customHeight="1" x14ac:dyDescent="0.2">
      <c r="AP683" s="545"/>
    </row>
    <row r="684" spans="42:42" ht="15.75" customHeight="1" x14ac:dyDescent="0.2">
      <c r="AP684" s="545"/>
    </row>
    <row r="685" spans="42:42" ht="15.75" customHeight="1" x14ac:dyDescent="0.2">
      <c r="AP685" s="545"/>
    </row>
    <row r="686" spans="42:42" ht="15.75" customHeight="1" x14ac:dyDescent="0.2">
      <c r="AP686" s="545"/>
    </row>
    <row r="687" spans="42:42" ht="15.75" customHeight="1" x14ac:dyDescent="0.2">
      <c r="AP687" s="545"/>
    </row>
    <row r="688" spans="42:42" ht="15.75" customHeight="1" x14ac:dyDescent="0.2">
      <c r="AP688" s="545"/>
    </row>
    <row r="689" spans="42:42" ht="15.75" customHeight="1" x14ac:dyDescent="0.2">
      <c r="AP689" s="545"/>
    </row>
    <row r="690" spans="42:42" ht="15.75" customHeight="1" x14ac:dyDescent="0.2">
      <c r="AP690" s="545"/>
    </row>
    <row r="691" spans="42:42" ht="15.75" customHeight="1" x14ac:dyDescent="0.2">
      <c r="AP691" s="545"/>
    </row>
    <row r="692" spans="42:42" ht="15.75" customHeight="1" x14ac:dyDescent="0.2">
      <c r="AP692" s="545"/>
    </row>
    <row r="693" spans="42:42" ht="15.75" customHeight="1" x14ac:dyDescent="0.2">
      <c r="AP693" s="545"/>
    </row>
    <row r="694" spans="42:42" ht="15.75" customHeight="1" x14ac:dyDescent="0.2">
      <c r="AP694" s="545"/>
    </row>
    <row r="695" spans="42:42" ht="15.75" customHeight="1" x14ac:dyDescent="0.2">
      <c r="AP695" s="545"/>
    </row>
    <row r="696" spans="42:42" ht="15.75" customHeight="1" x14ac:dyDescent="0.2">
      <c r="AP696" s="545"/>
    </row>
    <row r="697" spans="42:42" ht="15.75" customHeight="1" x14ac:dyDescent="0.2">
      <c r="AP697" s="545"/>
    </row>
    <row r="698" spans="42:42" ht="15.75" customHeight="1" x14ac:dyDescent="0.2">
      <c r="AP698" s="545"/>
    </row>
    <row r="699" spans="42:42" ht="15.75" customHeight="1" x14ac:dyDescent="0.2">
      <c r="AP699" s="545"/>
    </row>
    <row r="700" spans="42:42" ht="15.75" customHeight="1" x14ac:dyDescent="0.2">
      <c r="AP700" s="545"/>
    </row>
    <row r="701" spans="42:42" ht="15.75" customHeight="1" x14ac:dyDescent="0.2">
      <c r="AP701" s="545"/>
    </row>
    <row r="702" spans="42:42" ht="15.75" customHeight="1" x14ac:dyDescent="0.2">
      <c r="AP702" s="545"/>
    </row>
    <row r="703" spans="42:42" ht="15.75" customHeight="1" x14ac:dyDescent="0.2">
      <c r="AP703" s="545"/>
    </row>
    <row r="704" spans="42:42" ht="15.75" customHeight="1" x14ac:dyDescent="0.2">
      <c r="AP704" s="545"/>
    </row>
    <row r="705" spans="42:42" ht="15.75" customHeight="1" x14ac:dyDescent="0.2">
      <c r="AP705" s="545"/>
    </row>
    <row r="706" spans="42:42" ht="15.75" customHeight="1" x14ac:dyDescent="0.2">
      <c r="AP706" s="545"/>
    </row>
    <row r="707" spans="42:42" ht="15.75" customHeight="1" x14ac:dyDescent="0.2">
      <c r="AP707" s="545"/>
    </row>
    <row r="708" spans="42:42" ht="15.75" customHeight="1" x14ac:dyDescent="0.2">
      <c r="AP708" s="545"/>
    </row>
    <row r="709" spans="42:42" ht="15.75" customHeight="1" x14ac:dyDescent="0.2">
      <c r="AP709" s="545"/>
    </row>
    <row r="710" spans="42:42" ht="15.75" customHeight="1" x14ac:dyDescent="0.2">
      <c r="AP710" s="545"/>
    </row>
    <row r="711" spans="42:42" ht="15.75" customHeight="1" x14ac:dyDescent="0.2">
      <c r="AP711" s="545"/>
    </row>
    <row r="712" spans="42:42" ht="15.75" customHeight="1" x14ac:dyDescent="0.2">
      <c r="AP712" s="545"/>
    </row>
    <row r="713" spans="42:42" ht="15.75" customHeight="1" x14ac:dyDescent="0.2">
      <c r="AP713" s="545"/>
    </row>
    <row r="714" spans="42:42" ht="15.75" customHeight="1" x14ac:dyDescent="0.2">
      <c r="AP714" s="545"/>
    </row>
    <row r="715" spans="42:42" ht="15.75" customHeight="1" x14ac:dyDescent="0.2">
      <c r="AP715" s="545"/>
    </row>
    <row r="716" spans="42:42" ht="15.75" customHeight="1" x14ac:dyDescent="0.2">
      <c r="AP716" s="545"/>
    </row>
    <row r="717" spans="42:42" ht="15.75" customHeight="1" x14ac:dyDescent="0.2">
      <c r="AP717" s="545"/>
    </row>
    <row r="718" spans="42:42" ht="15.75" customHeight="1" x14ac:dyDescent="0.2">
      <c r="AP718" s="545"/>
    </row>
    <row r="719" spans="42:42" ht="15.75" customHeight="1" x14ac:dyDescent="0.2">
      <c r="AP719" s="545"/>
    </row>
    <row r="720" spans="42:42" ht="15.75" customHeight="1" x14ac:dyDescent="0.2">
      <c r="AP720" s="545"/>
    </row>
    <row r="721" spans="42:42" ht="15.75" customHeight="1" x14ac:dyDescent="0.2">
      <c r="AP721" s="545"/>
    </row>
    <row r="722" spans="42:42" ht="15.75" customHeight="1" x14ac:dyDescent="0.2">
      <c r="AP722" s="545"/>
    </row>
    <row r="723" spans="42:42" ht="15.75" customHeight="1" x14ac:dyDescent="0.2">
      <c r="AP723" s="545"/>
    </row>
    <row r="724" spans="42:42" ht="15.75" customHeight="1" x14ac:dyDescent="0.2">
      <c r="AP724" s="545"/>
    </row>
    <row r="725" spans="42:42" ht="15.75" customHeight="1" x14ac:dyDescent="0.2">
      <c r="AP725" s="545"/>
    </row>
    <row r="726" spans="42:42" ht="15.75" customHeight="1" x14ac:dyDescent="0.2">
      <c r="AP726" s="545"/>
    </row>
    <row r="727" spans="42:42" ht="15.75" customHeight="1" x14ac:dyDescent="0.2">
      <c r="AP727" s="545"/>
    </row>
    <row r="728" spans="42:42" ht="15.75" customHeight="1" x14ac:dyDescent="0.2">
      <c r="AP728" s="545"/>
    </row>
    <row r="729" spans="42:42" ht="15.75" customHeight="1" x14ac:dyDescent="0.2">
      <c r="AP729" s="545"/>
    </row>
    <row r="730" spans="42:42" ht="15.75" customHeight="1" x14ac:dyDescent="0.2">
      <c r="AP730" s="545"/>
    </row>
    <row r="731" spans="42:42" ht="15.75" customHeight="1" x14ac:dyDescent="0.2">
      <c r="AP731" s="545"/>
    </row>
    <row r="732" spans="42:42" ht="15.75" customHeight="1" x14ac:dyDescent="0.2">
      <c r="AP732" s="545"/>
    </row>
    <row r="733" spans="42:42" ht="15.75" customHeight="1" x14ac:dyDescent="0.2">
      <c r="AP733" s="545"/>
    </row>
    <row r="734" spans="42:42" ht="15.75" customHeight="1" x14ac:dyDescent="0.2">
      <c r="AP734" s="545"/>
    </row>
    <row r="735" spans="42:42" ht="15.75" customHeight="1" x14ac:dyDescent="0.2">
      <c r="AP735" s="545"/>
    </row>
    <row r="736" spans="42:42" ht="15.75" customHeight="1" x14ac:dyDescent="0.2">
      <c r="AP736" s="545"/>
    </row>
    <row r="737" spans="42:42" ht="15.75" customHeight="1" x14ac:dyDescent="0.2">
      <c r="AP737" s="545"/>
    </row>
    <row r="738" spans="42:42" ht="15.75" customHeight="1" x14ac:dyDescent="0.2">
      <c r="AP738" s="545"/>
    </row>
    <row r="739" spans="42:42" ht="15.75" customHeight="1" x14ac:dyDescent="0.2">
      <c r="AP739" s="545"/>
    </row>
    <row r="740" spans="42:42" ht="15.75" customHeight="1" x14ac:dyDescent="0.2">
      <c r="AP740" s="545"/>
    </row>
    <row r="741" spans="42:42" ht="15.75" customHeight="1" x14ac:dyDescent="0.2">
      <c r="AP741" s="545"/>
    </row>
    <row r="742" spans="42:42" ht="15.75" customHeight="1" x14ac:dyDescent="0.2">
      <c r="AP742" s="545"/>
    </row>
    <row r="743" spans="42:42" ht="15.75" customHeight="1" x14ac:dyDescent="0.2">
      <c r="AP743" s="545"/>
    </row>
    <row r="744" spans="42:42" ht="15.75" customHeight="1" x14ac:dyDescent="0.2">
      <c r="AP744" s="545"/>
    </row>
    <row r="745" spans="42:42" ht="15.75" customHeight="1" x14ac:dyDescent="0.2">
      <c r="AP745" s="545"/>
    </row>
    <row r="746" spans="42:42" ht="15.75" customHeight="1" x14ac:dyDescent="0.2">
      <c r="AP746" s="545"/>
    </row>
    <row r="747" spans="42:42" ht="15.75" customHeight="1" x14ac:dyDescent="0.2">
      <c r="AP747" s="545"/>
    </row>
    <row r="748" spans="42:42" ht="15.75" customHeight="1" x14ac:dyDescent="0.2">
      <c r="AP748" s="545"/>
    </row>
    <row r="749" spans="42:42" ht="15.75" customHeight="1" x14ac:dyDescent="0.2">
      <c r="AP749" s="545"/>
    </row>
    <row r="750" spans="42:42" ht="15.75" customHeight="1" x14ac:dyDescent="0.2">
      <c r="AP750" s="545"/>
    </row>
    <row r="751" spans="42:42" ht="15.75" customHeight="1" x14ac:dyDescent="0.2">
      <c r="AP751" s="545"/>
    </row>
    <row r="752" spans="42:42" ht="15.75" customHeight="1" x14ac:dyDescent="0.2">
      <c r="AP752" s="545"/>
    </row>
    <row r="753" spans="42:42" ht="15.75" customHeight="1" x14ac:dyDescent="0.2">
      <c r="AP753" s="545"/>
    </row>
    <row r="754" spans="42:42" ht="15.75" customHeight="1" x14ac:dyDescent="0.2">
      <c r="AP754" s="545"/>
    </row>
    <row r="755" spans="42:42" ht="15.75" customHeight="1" x14ac:dyDescent="0.2">
      <c r="AP755" s="545"/>
    </row>
    <row r="756" spans="42:42" ht="15.75" customHeight="1" x14ac:dyDescent="0.2">
      <c r="AP756" s="545"/>
    </row>
    <row r="757" spans="42:42" ht="15.75" customHeight="1" x14ac:dyDescent="0.2">
      <c r="AP757" s="545"/>
    </row>
    <row r="758" spans="42:42" ht="15.75" customHeight="1" x14ac:dyDescent="0.2">
      <c r="AP758" s="545"/>
    </row>
    <row r="759" spans="42:42" ht="15.75" customHeight="1" x14ac:dyDescent="0.2">
      <c r="AP759" s="545"/>
    </row>
    <row r="760" spans="42:42" ht="15.75" customHeight="1" x14ac:dyDescent="0.2">
      <c r="AP760" s="545"/>
    </row>
    <row r="761" spans="42:42" ht="15.75" customHeight="1" x14ac:dyDescent="0.2">
      <c r="AP761" s="545"/>
    </row>
    <row r="762" spans="42:42" ht="15.75" customHeight="1" x14ac:dyDescent="0.2">
      <c r="AP762" s="545"/>
    </row>
    <row r="763" spans="42:42" ht="15.75" customHeight="1" x14ac:dyDescent="0.2">
      <c r="AP763" s="545"/>
    </row>
    <row r="764" spans="42:42" ht="15.75" customHeight="1" x14ac:dyDescent="0.2">
      <c r="AP764" s="545"/>
    </row>
    <row r="765" spans="42:42" ht="15.75" customHeight="1" x14ac:dyDescent="0.2">
      <c r="AP765" s="545"/>
    </row>
    <row r="766" spans="42:42" ht="15.75" customHeight="1" x14ac:dyDescent="0.2">
      <c r="AP766" s="545"/>
    </row>
    <row r="767" spans="42:42" ht="15.75" customHeight="1" x14ac:dyDescent="0.2">
      <c r="AP767" s="545"/>
    </row>
    <row r="768" spans="42:42" ht="15.75" customHeight="1" x14ac:dyDescent="0.2">
      <c r="AP768" s="545"/>
    </row>
    <row r="769" spans="42:42" ht="15.75" customHeight="1" x14ac:dyDescent="0.2">
      <c r="AP769" s="545"/>
    </row>
    <row r="770" spans="42:42" ht="15.75" customHeight="1" x14ac:dyDescent="0.2">
      <c r="AP770" s="545"/>
    </row>
    <row r="771" spans="42:42" ht="15.75" customHeight="1" x14ac:dyDescent="0.2">
      <c r="AP771" s="545"/>
    </row>
    <row r="772" spans="42:42" ht="15.75" customHeight="1" x14ac:dyDescent="0.2">
      <c r="AP772" s="545"/>
    </row>
    <row r="773" spans="42:42" ht="15.75" customHeight="1" x14ac:dyDescent="0.2">
      <c r="AP773" s="545"/>
    </row>
    <row r="774" spans="42:42" ht="15.75" customHeight="1" x14ac:dyDescent="0.2">
      <c r="AP774" s="545"/>
    </row>
    <row r="775" spans="42:42" ht="15.75" customHeight="1" x14ac:dyDescent="0.2">
      <c r="AP775" s="545"/>
    </row>
    <row r="776" spans="42:42" ht="15.75" customHeight="1" x14ac:dyDescent="0.2">
      <c r="AP776" s="545"/>
    </row>
    <row r="777" spans="42:42" ht="15.75" customHeight="1" x14ac:dyDescent="0.2">
      <c r="AP777" s="545"/>
    </row>
    <row r="778" spans="42:42" ht="15.75" customHeight="1" x14ac:dyDescent="0.2">
      <c r="AP778" s="545"/>
    </row>
    <row r="779" spans="42:42" ht="15.75" customHeight="1" x14ac:dyDescent="0.2">
      <c r="AP779" s="545"/>
    </row>
    <row r="780" spans="42:42" ht="15.75" customHeight="1" x14ac:dyDescent="0.2">
      <c r="AP780" s="545"/>
    </row>
    <row r="781" spans="42:42" ht="15.75" customHeight="1" x14ac:dyDescent="0.2">
      <c r="AP781" s="545"/>
    </row>
    <row r="782" spans="42:42" ht="15.75" customHeight="1" x14ac:dyDescent="0.2">
      <c r="AP782" s="545"/>
    </row>
    <row r="783" spans="42:42" ht="15.75" customHeight="1" x14ac:dyDescent="0.2">
      <c r="AP783" s="545"/>
    </row>
    <row r="784" spans="42:42" ht="15.75" customHeight="1" x14ac:dyDescent="0.2">
      <c r="AP784" s="545"/>
    </row>
    <row r="785" spans="42:42" ht="15.75" customHeight="1" x14ac:dyDescent="0.2">
      <c r="AP785" s="545"/>
    </row>
    <row r="786" spans="42:42" ht="15.75" customHeight="1" x14ac:dyDescent="0.2">
      <c r="AP786" s="545"/>
    </row>
    <row r="787" spans="42:42" ht="15.75" customHeight="1" x14ac:dyDescent="0.2">
      <c r="AP787" s="545"/>
    </row>
    <row r="788" spans="42:42" ht="15.75" customHeight="1" x14ac:dyDescent="0.2">
      <c r="AP788" s="545"/>
    </row>
    <row r="789" spans="42:42" ht="15.75" customHeight="1" x14ac:dyDescent="0.2">
      <c r="AP789" s="545"/>
    </row>
    <row r="790" spans="42:42" ht="15.75" customHeight="1" x14ac:dyDescent="0.2">
      <c r="AP790" s="545"/>
    </row>
    <row r="791" spans="42:42" ht="15.75" customHeight="1" x14ac:dyDescent="0.2">
      <c r="AP791" s="545"/>
    </row>
    <row r="792" spans="42:42" ht="15.75" customHeight="1" x14ac:dyDescent="0.2">
      <c r="AP792" s="545"/>
    </row>
    <row r="793" spans="42:42" ht="15.75" customHeight="1" x14ac:dyDescent="0.2">
      <c r="AP793" s="545"/>
    </row>
    <row r="794" spans="42:42" ht="15.75" customHeight="1" x14ac:dyDescent="0.2">
      <c r="AP794" s="545"/>
    </row>
    <row r="795" spans="42:42" ht="15.75" customHeight="1" x14ac:dyDescent="0.2">
      <c r="AP795" s="545"/>
    </row>
    <row r="796" spans="42:42" ht="15.75" customHeight="1" x14ac:dyDescent="0.2">
      <c r="AP796" s="545"/>
    </row>
    <row r="797" spans="42:42" ht="15.75" customHeight="1" x14ac:dyDescent="0.2">
      <c r="AP797" s="545"/>
    </row>
    <row r="798" spans="42:42" ht="15.75" customHeight="1" x14ac:dyDescent="0.2">
      <c r="AP798" s="545"/>
    </row>
    <row r="799" spans="42:42" ht="15.75" customHeight="1" x14ac:dyDescent="0.2">
      <c r="AP799" s="545"/>
    </row>
    <row r="800" spans="42:42" ht="15.75" customHeight="1" x14ac:dyDescent="0.2">
      <c r="AP800" s="545"/>
    </row>
    <row r="801" spans="42:42" ht="15.75" customHeight="1" x14ac:dyDescent="0.2">
      <c r="AP801" s="545"/>
    </row>
    <row r="802" spans="42:42" ht="15.75" customHeight="1" x14ac:dyDescent="0.2">
      <c r="AP802" s="545"/>
    </row>
    <row r="803" spans="42:42" ht="15.75" customHeight="1" x14ac:dyDescent="0.2">
      <c r="AP803" s="545"/>
    </row>
    <row r="804" spans="42:42" ht="15.75" customHeight="1" x14ac:dyDescent="0.2">
      <c r="AP804" s="545"/>
    </row>
    <row r="805" spans="42:42" ht="15.75" customHeight="1" x14ac:dyDescent="0.2">
      <c r="AP805" s="545"/>
    </row>
    <row r="806" spans="42:42" ht="15.75" customHeight="1" x14ac:dyDescent="0.2">
      <c r="AP806" s="545"/>
    </row>
    <row r="807" spans="42:42" ht="15.75" customHeight="1" x14ac:dyDescent="0.2">
      <c r="AP807" s="545"/>
    </row>
    <row r="808" spans="42:42" ht="15.75" customHeight="1" x14ac:dyDescent="0.2">
      <c r="AP808" s="545"/>
    </row>
    <row r="809" spans="42:42" ht="15.75" customHeight="1" x14ac:dyDescent="0.2">
      <c r="AP809" s="545"/>
    </row>
    <row r="810" spans="42:42" ht="15.75" customHeight="1" x14ac:dyDescent="0.2">
      <c r="AP810" s="545"/>
    </row>
    <row r="811" spans="42:42" ht="15.75" customHeight="1" x14ac:dyDescent="0.2">
      <c r="AP811" s="545"/>
    </row>
    <row r="812" spans="42:42" ht="15.75" customHeight="1" x14ac:dyDescent="0.2">
      <c r="AP812" s="545"/>
    </row>
    <row r="813" spans="42:42" ht="15.75" customHeight="1" x14ac:dyDescent="0.2">
      <c r="AP813" s="545"/>
    </row>
    <row r="814" spans="42:42" ht="15.75" customHeight="1" x14ac:dyDescent="0.2">
      <c r="AP814" s="545"/>
    </row>
    <row r="815" spans="42:42" ht="15.75" customHeight="1" x14ac:dyDescent="0.2">
      <c r="AP815" s="545"/>
    </row>
    <row r="816" spans="42:42" ht="15.75" customHeight="1" x14ac:dyDescent="0.2">
      <c r="AP816" s="545"/>
    </row>
    <row r="817" spans="42:42" ht="15.75" customHeight="1" x14ac:dyDescent="0.2">
      <c r="AP817" s="545"/>
    </row>
    <row r="818" spans="42:42" ht="15.75" customHeight="1" x14ac:dyDescent="0.2">
      <c r="AP818" s="545"/>
    </row>
    <row r="819" spans="42:42" ht="15.75" customHeight="1" x14ac:dyDescent="0.2">
      <c r="AP819" s="545"/>
    </row>
    <row r="820" spans="42:42" ht="15.75" customHeight="1" x14ac:dyDescent="0.2">
      <c r="AP820" s="545"/>
    </row>
    <row r="821" spans="42:42" ht="15.75" customHeight="1" x14ac:dyDescent="0.2">
      <c r="AP821" s="545"/>
    </row>
    <row r="822" spans="42:42" ht="15.75" customHeight="1" x14ac:dyDescent="0.2">
      <c r="AP822" s="545"/>
    </row>
    <row r="823" spans="42:42" ht="15.75" customHeight="1" x14ac:dyDescent="0.2">
      <c r="AP823" s="545"/>
    </row>
    <row r="824" spans="42:42" ht="15.75" customHeight="1" x14ac:dyDescent="0.2">
      <c r="AP824" s="545"/>
    </row>
    <row r="825" spans="42:42" ht="15.75" customHeight="1" x14ac:dyDescent="0.2">
      <c r="AP825" s="545"/>
    </row>
    <row r="826" spans="42:42" ht="15.75" customHeight="1" x14ac:dyDescent="0.2">
      <c r="AP826" s="545"/>
    </row>
    <row r="827" spans="42:42" ht="15.75" customHeight="1" x14ac:dyDescent="0.2">
      <c r="AP827" s="545"/>
    </row>
    <row r="828" spans="42:42" ht="15.75" customHeight="1" x14ac:dyDescent="0.2">
      <c r="AP828" s="545"/>
    </row>
    <row r="829" spans="42:42" ht="15.75" customHeight="1" x14ac:dyDescent="0.2">
      <c r="AP829" s="545"/>
    </row>
    <row r="830" spans="42:42" ht="15.75" customHeight="1" x14ac:dyDescent="0.2">
      <c r="AP830" s="545"/>
    </row>
    <row r="831" spans="42:42" ht="15.75" customHeight="1" x14ac:dyDescent="0.2">
      <c r="AP831" s="545"/>
    </row>
    <row r="832" spans="42:42" ht="15.75" customHeight="1" x14ac:dyDescent="0.2">
      <c r="AP832" s="545"/>
    </row>
    <row r="833" spans="42:42" ht="15.75" customHeight="1" x14ac:dyDescent="0.2">
      <c r="AP833" s="545"/>
    </row>
    <row r="834" spans="42:42" ht="15.75" customHeight="1" x14ac:dyDescent="0.2">
      <c r="AP834" s="545"/>
    </row>
    <row r="835" spans="42:42" ht="15.75" customHeight="1" x14ac:dyDescent="0.2">
      <c r="AP835" s="545"/>
    </row>
    <row r="836" spans="42:42" ht="15.75" customHeight="1" x14ac:dyDescent="0.2">
      <c r="AP836" s="545"/>
    </row>
    <row r="837" spans="42:42" ht="15.75" customHeight="1" x14ac:dyDescent="0.2">
      <c r="AP837" s="545"/>
    </row>
    <row r="838" spans="42:42" ht="15.75" customHeight="1" x14ac:dyDescent="0.2">
      <c r="AP838" s="545"/>
    </row>
    <row r="839" spans="42:42" ht="15.75" customHeight="1" x14ac:dyDescent="0.2">
      <c r="AP839" s="545"/>
    </row>
    <row r="840" spans="42:42" ht="15.75" customHeight="1" x14ac:dyDescent="0.2">
      <c r="AP840" s="545"/>
    </row>
    <row r="841" spans="42:42" ht="15.75" customHeight="1" x14ac:dyDescent="0.2">
      <c r="AP841" s="545"/>
    </row>
    <row r="842" spans="42:42" ht="15.75" customHeight="1" x14ac:dyDescent="0.2">
      <c r="AP842" s="545"/>
    </row>
    <row r="843" spans="42:42" ht="15.75" customHeight="1" x14ac:dyDescent="0.2">
      <c r="AP843" s="545"/>
    </row>
    <row r="844" spans="42:42" ht="15.75" customHeight="1" x14ac:dyDescent="0.2">
      <c r="AP844" s="545"/>
    </row>
    <row r="845" spans="42:42" ht="15.75" customHeight="1" x14ac:dyDescent="0.2">
      <c r="AP845" s="545"/>
    </row>
    <row r="846" spans="42:42" ht="15.75" customHeight="1" x14ac:dyDescent="0.2">
      <c r="AP846" s="545"/>
    </row>
    <row r="847" spans="42:42" ht="15.75" customHeight="1" x14ac:dyDescent="0.2">
      <c r="AP847" s="545"/>
    </row>
    <row r="848" spans="42:42" ht="15.75" customHeight="1" x14ac:dyDescent="0.2">
      <c r="AP848" s="545"/>
    </row>
    <row r="849" spans="42:42" ht="15.75" customHeight="1" x14ac:dyDescent="0.2">
      <c r="AP849" s="545"/>
    </row>
    <row r="850" spans="42:42" ht="15.75" customHeight="1" x14ac:dyDescent="0.2">
      <c r="AP850" s="545"/>
    </row>
    <row r="851" spans="42:42" ht="15.75" customHeight="1" x14ac:dyDescent="0.2">
      <c r="AP851" s="545"/>
    </row>
    <row r="852" spans="42:42" ht="15.75" customHeight="1" x14ac:dyDescent="0.2">
      <c r="AP852" s="545"/>
    </row>
    <row r="853" spans="42:42" ht="15.75" customHeight="1" x14ac:dyDescent="0.2">
      <c r="AP853" s="545"/>
    </row>
    <row r="854" spans="42:42" ht="15.75" customHeight="1" x14ac:dyDescent="0.2">
      <c r="AP854" s="545"/>
    </row>
    <row r="855" spans="42:42" ht="15.75" customHeight="1" x14ac:dyDescent="0.2">
      <c r="AP855" s="545"/>
    </row>
    <row r="856" spans="42:42" ht="15.75" customHeight="1" x14ac:dyDescent="0.2">
      <c r="AP856" s="545"/>
    </row>
    <row r="857" spans="42:42" ht="15.75" customHeight="1" x14ac:dyDescent="0.2">
      <c r="AP857" s="545"/>
    </row>
    <row r="858" spans="42:42" ht="15.75" customHeight="1" x14ac:dyDescent="0.2">
      <c r="AP858" s="545"/>
    </row>
    <row r="859" spans="42:42" ht="15.75" customHeight="1" x14ac:dyDescent="0.2">
      <c r="AP859" s="545"/>
    </row>
    <row r="860" spans="42:42" ht="15.75" customHeight="1" x14ac:dyDescent="0.2">
      <c r="AP860" s="545"/>
    </row>
    <row r="861" spans="42:42" ht="15.75" customHeight="1" x14ac:dyDescent="0.2">
      <c r="AP861" s="545"/>
    </row>
    <row r="862" spans="42:42" ht="15.75" customHeight="1" x14ac:dyDescent="0.2">
      <c r="AP862" s="545"/>
    </row>
    <row r="863" spans="42:42" ht="15.75" customHeight="1" x14ac:dyDescent="0.2">
      <c r="AP863" s="545"/>
    </row>
    <row r="864" spans="42:42" ht="15.75" customHeight="1" x14ac:dyDescent="0.2">
      <c r="AP864" s="545"/>
    </row>
    <row r="865" spans="42:42" ht="15.75" customHeight="1" x14ac:dyDescent="0.2">
      <c r="AP865" s="545"/>
    </row>
    <row r="866" spans="42:42" ht="15.75" customHeight="1" x14ac:dyDescent="0.2">
      <c r="AP866" s="545"/>
    </row>
    <row r="867" spans="42:42" ht="15.75" customHeight="1" x14ac:dyDescent="0.2">
      <c r="AP867" s="545"/>
    </row>
    <row r="868" spans="42:42" ht="15.75" customHeight="1" x14ac:dyDescent="0.2">
      <c r="AP868" s="545"/>
    </row>
    <row r="869" spans="42:42" ht="15.75" customHeight="1" x14ac:dyDescent="0.2">
      <c r="AP869" s="545"/>
    </row>
    <row r="870" spans="42:42" ht="15.75" customHeight="1" x14ac:dyDescent="0.2">
      <c r="AP870" s="545"/>
    </row>
    <row r="871" spans="42:42" ht="15.75" customHeight="1" x14ac:dyDescent="0.2">
      <c r="AP871" s="545"/>
    </row>
    <row r="872" spans="42:42" ht="15.75" customHeight="1" x14ac:dyDescent="0.2">
      <c r="AP872" s="545"/>
    </row>
    <row r="873" spans="42:42" ht="15.75" customHeight="1" x14ac:dyDescent="0.2">
      <c r="AP873" s="545"/>
    </row>
    <row r="874" spans="42:42" ht="15.75" customHeight="1" x14ac:dyDescent="0.2">
      <c r="AP874" s="545"/>
    </row>
    <row r="875" spans="42:42" ht="15.75" customHeight="1" x14ac:dyDescent="0.2">
      <c r="AP875" s="545"/>
    </row>
    <row r="876" spans="42:42" ht="15.75" customHeight="1" x14ac:dyDescent="0.2">
      <c r="AP876" s="545"/>
    </row>
    <row r="877" spans="42:42" ht="15.75" customHeight="1" x14ac:dyDescent="0.2">
      <c r="AP877" s="545"/>
    </row>
    <row r="878" spans="42:42" ht="15.75" customHeight="1" x14ac:dyDescent="0.2">
      <c r="AP878" s="545"/>
    </row>
    <row r="879" spans="42:42" ht="15.75" customHeight="1" x14ac:dyDescent="0.2">
      <c r="AP879" s="545"/>
    </row>
    <row r="880" spans="42:42" ht="15.75" customHeight="1" x14ac:dyDescent="0.2">
      <c r="AP880" s="545"/>
    </row>
    <row r="881" spans="42:42" ht="15.75" customHeight="1" x14ac:dyDescent="0.2">
      <c r="AP881" s="545"/>
    </row>
    <row r="882" spans="42:42" ht="15.75" customHeight="1" x14ac:dyDescent="0.2">
      <c r="AP882" s="545"/>
    </row>
    <row r="883" spans="42:42" ht="15.75" customHeight="1" x14ac:dyDescent="0.2">
      <c r="AP883" s="545"/>
    </row>
    <row r="884" spans="42:42" ht="15.75" customHeight="1" x14ac:dyDescent="0.2">
      <c r="AP884" s="545"/>
    </row>
    <row r="885" spans="42:42" ht="15.75" customHeight="1" x14ac:dyDescent="0.2">
      <c r="AP885" s="545"/>
    </row>
    <row r="886" spans="42:42" ht="15.75" customHeight="1" x14ac:dyDescent="0.2">
      <c r="AP886" s="545"/>
    </row>
    <row r="887" spans="42:42" ht="15.75" customHeight="1" x14ac:dyDescent="0.2">
      <c r="AP887" s="545"/>
    </row>
    <row r="888" spans="42:42" ht="15.75" customHeight="1" x14ac:dyDescent="0.2">
      <c r="AP888" s="545"/>
    </row>
    <row r="889" spans="42:42" ht="15.75" customHeight="1" x14ac:dyDescent="0.2">
      <c r="AP889" s="545"/>
    </row>
    <row r="890" spans="42:42" ht="15.75" customHeight="1" x14ac:dyDescent="0.2">
      <c r="AP890" s="545"/>
    </row>
    <row r="891" spans="42:42" ht="15.75" customHeight="1" x14ac:dyDescent="0.2">
      <c r="AP891" s="545"/>
    </row>
    <row r="892" spans="42:42" ht="15.75" customHeight="1" x14ac:dyDescent="0.2">
      <c r="AP892" s="545"/>
    </row>
    <row r="893" spans="42:42" ht="15.75" customHeight="1" x14ac:dyDescent="0.2">
      <c r="AP893" s="545"/>
    </row>
    <row r="894" spans="42:42" ht="15.75" customHeight="1" x14ac:dyDescent="0.2">
      <c r="AP894" s="545"/>
    </row>
    <row r="895" spans="42:42" ht="15.75" customHeight="1" x14ac:dyDescent="0.2">
      <c r="AP895" s="545"/>
    </row>
    <row r="896" spans="42:42" ht="15.75" customHeight="1" x14ac:dyDescent="0.2">
      <c r="AP896" s="545"/>
    </row>
    <row r="897" spans="42:42" ht="15.75" customHeight="1" x14ac:dyDescent="0.2">
      <c r="AP897" s="545"/>
    </row>
    <row r="898" spans="42:42" ht="15.75" customHeight="1" x14ac:dyDescent="0.2">
      <c r="AP898" s="545"/>
    </row>
    <row r="899" spans="42:42" ht="15.75" customHeight="1" x14ac:dyDescent="0.2">
      <c r="AP899" s="545"/>
    </row>
    <row r="900" spans="42:42" ht="15.75" customHeight="1" x14ac:dyDescent="0.2">
      <c r="AP900" s="545"/>
    </row>
    <row r="901" spans="42:42" ht="15.75" customHeight="1" x14ac:dyDescent="0.2">
      <c r="AP901" s="545"/>
    </row>
    <row r="902" spans="42:42" ht="15.75" customHeight="1" x14ac:dyDescent="0.2">
      <c r="AP902" s="545"/>
    </row>
    <row r="903" spans="42:42" ht="15.75" customHeight="1" x14ac:dyDescent="0.2">
      <c r="AP903" s="545"/>
    </row>
    <row r="904" spans="42:42" ht="15.75" customHeight="1" x14ac:dyDescent="0.2">
      <c r="AP904" s="545"/>
    </row>
    <row r="905" spans="42:42" ht="15.75" customHeight="1" x14ac:dyDescent="0.2">
      <c r="AP905" s="545"/>
    </row>
    <row r="906" spans="42:42" ht="15.75" customHeight="1" x14ac:dyDescent="0.2">
      <c r="AP906" s="545"/>
    </row>
    <row r="907" spans="42:42" ht="15.75" customHeight="1" x14ac:dyDescent="0.2">
      <c r="AP907" s="545"/>
    </row>
    <row r="908" spans="42:42" ht="15.75" customHeight="1" x14ac:dyDescent="0.2">
      <c r="AP908" s="545"/>
    </row>
    <row r="909" spans="42:42" ht="15.75" customHeight="1" x14ac:dyDescent="0.2">
      <c r="AP909" s="545"/>
    </row>
    <row r="910" spans="42:42" ht="15.75" customHeight="1" x14ac:dyDescent="0.2">
      <c r="AP910" s="545"/>
    </row>
    <row r="911" spans="42:42" ht="15.75" customHeight="1" x14ac:dyDescent="0.2">
      <c r="AP911" s="545"/>
    </row>
    <row r="912" spans="42:42" ht="15.75" customHeight="1" x14ac:dyDescent="0.2">
      <c r="AP912" s="545"/>
    </row>
    <row r="913" spans="42:42" ht="15.75" customHeight="1" x14ac:dyDescent="0.2">
      <c r="AP913" s="545"/>
    </row>
    <row r="914" spans="42:42" ht="15.75" customHeight="1" x14ac:dyDescent="0.2">
      <c r="AP914" s="545"/>
    </row>
    <row r="915" spans="42:42" ht="15.75" customHeight="1" x14ac:dyDescent="0.2">
      <c r="AP915" s="545"/>
    </row>
    <row r="916" spans="42:42" ht="15.75" customHeight="1" x14ac:dyDescent="0.2">
      <c r="AP916" s="545"/>
    </row>
    <row r="917" spans="42:42" ht="15.75" customHeight="1" x14ac:dyDescent="0.2">
      <c r="AP917" s="545"/>
    </row>
    <row r="918" spans="42:42" ht="15.75" customHeight="1" x14ac:dyDescent="0.2">
      <c r="AP918" s="545"/>
    </row>
    <row r="919" spans="42:42" ht="15.75" customHeight="1" x14ac:dyDescent="0.2">
      <c r="AP919" s="545"/>
    </row>
    <row r="920" spans="42:42" ht="15.75" customHeight="1" x14ac:dyDescent="0.2">
      <c r="AP920" s="545"/>
    </row>
    <row r="921" spans="42:42" ht="15.75" customHeight="1" x14ac:dyDescent="0.2">
      <c r="AP921" s="545"/>
    </row>
    <row r="922" spans="42:42" ht="15.75" customHeight="1" x14ac:dyDescent="0.2">
      <c r="AP922" s="545"/>
    </row>
    <row r="923" spans="42:42" ht="15.75" customHeight="1" x14ac:dyDescent="0.2">
      <c r="AP923" s="545"/>
    </row>
    <row r="924" spans="42:42" ht="15.75" customHeight="1" x14ac:dyDescent="0.2">
      <c r="AP924" s="545"/>
    </row>
    <row r="925" spans="42:42" ht="15.75" customHeight="1" x14ac:dyDescent="0.2">
      <c r="AP925" s="545"/>
    </row>
    <row r="926" spans="42:42" ht="15.75" customHeight="1" x14ac:dyDescent="0.2">
      <c r="AP926" s="545"/>
    </row>
    <row r="927" spans="42:42" ht="15.75" customHeight="1" x14ac:dyDescent="0.2">
      <c r="AP927" s="545"/>
    </row>
  </sheetData>
  <sheetProtection algorithmName="SHA-512" hashValue="9dIUKWRbbzbBUD9vF+uvs7un/UEjGDQG5fkUV6SnO8oKDXdVMcvYItHmVPuqrJbGqkQ04sXXxJ8Hr94R5Qku9g==" saltValue="38Y8Msfck0N+Lc2p8rBKdQ==" spinCount="100000" sheet="1" formatCells="0" formatColumns="0" formatRows="0" insertColumns="0" insertRows="0" insertHyperlinks="0" deleteColumns="0" deleteRows="0" sort="0" autoFilter="0" pivotTables="0"/>
  <mergeCells count="345">
    <mergeCell ref="A1:D7"/>
    <mergeCell ref="A8:A11"/>
    <mergeCell ref="C8:C11"/>
    <mergeCell ref="AM23:AM24"/>
    <mergeCell ref="AM14:AM15"/>
    <mergeCell ref="AM16:AM17"/>
    <mergeCell ref="AM18:AM19"/>
    <mergeCell ref="I18:I19"/>
    <mergeCell ref="K14:K15"/>
    <mergeCell ref="AM21:AM22"/>
    <mergeCell ref="A12:A27"/>
    <mergeCell ref="E23:E24"/>
    <mergeCell ref="G16:G17"/>
    <mergeCell ref="E26:E27"/>
    <mergeCell ref="F26:F27"/>
    <mergeCell ref="H21:H22"/>
    <mergeCell ref="H26:H27"/>
    <mergeCell ref="H16:H17"/>
    <mergeCell ref="E1:AY3"/>
    <mergeCell ref="E4:AY7"/>
    <mergeCell ref="I10:J10"/>
    <mergeCell ref="K8:K11"/>
    <mergeCell ref="AW8:AW11"/>
    <mergeCell ref="AM9:AM11"/>
    <mergeCell ref="F10:F11"/>
    <mergeCell ref="J12:J13"/>
    <mergeCell ref="K21:K22"/>
    <mergeCell ref="F21:F22"/>
    <mergeCell ref="I14:I15"/>
    <mergeCell ref="J14:J15"/>
    <mergeCell ref="I16:I17"/>
    <mergeCell ref="J16:J17"/>
    <mergeCell ref="G21:G22"/>
    <mergeCell ref="K16:K17"/>
    <mergeCell ref="AI14:AI15"/>
    <mergeCell ref="G26:G27"/>
    <mergeCell ref="H18:H19"/>
    <mergeCell ref="H12:H13"/>
    <mergeCell ref="G18:G19"/>
    <mergeCell ref="E14:E15"/>
    <mergeCell ref="BC12:BC15"/>
    <mergeCell ref="BC26:BC27"/>
    <mergeCell ref="AK23:AK24"/>
    <mergeCell ref="I21:I22"/>
    <mergeCell ref="J21:J22"/>
    <mergeCell ref="K18:K19"/>
    <mergeCell ref="K12:K13"/>
    <mergeCell ref="J23:J24"/>
    <mergeCell ref="I26:I27"/>
    <mergeCell ref="J26:J27"/>
    <mergeCell ref="AK14:AK15"/>
    <mergeCell ref="AK16:AK17"/>
    <mergeCell ref="AK18:AK19"/>
    <mergeCell ref="AK21:AK22"/>
    <mergeCell ref="F23:F24"/>
    <mergeCell ref="G23:G24"/>
    <mergeCell ref="H23:H24"/>
    <mergeCell ref="D12:D27"/>
    <mergeCell ref="E12:E13"/>
    <mergeCell ref="E16:E17"/>
    <mergeCell ref="F12:F13"/>
    <mergeCell ref="G12:G13"/>
    <mergeCell ref="F18:F19"/>
    <mergeCell ref="F14:F15"/>
    <mergeCell ref="E18:E19"/>
    <mergeCell ref="E21:E22"/>
    <mergeCell ref="F16:F17"/>
    <mergeCell ref="AN16:AN17"/>
    <mergeCell ref="J18:J19"/>
    <mergeCell ref="I12:I13"/>
    <mergeCell ref="G14:G15"/>
    <mergeCell ref="B8:B11"/>
    <mergeCell ref="D8:D11"/>
    <mergeCell ref="H10:H11"/>
    <mergeCell ref="F8:J9"/>
    <mergeCell ref="G10:G11"/>
    <mergeCell ref="C12:C27"/>
    <mergeCell ref="B12:B27"/>
    <mergeCell ref="AK26:AK27"/>
    <mergeCell ref="AL26:AL27"/>
    <mergeCell ref="T26:T27"/>
    <mergeCell ref="U26:U27"/>
    <mergeCell ref="V26:V27"/>
    <mergeCell ref="P26:P27"/>
    <mergeCell ref="AG26:AG27"/>
    <mergeCell ref="AH26:AH27"/>
    <mergeCell ref="AM26:AM27"/>
    <mergeCell ref="AL21:AL22"/>
    <mergeCell ref="AL23:AL24"/>
    <mergeCell ref="K26:K27"/>
    <mergeCell ref="E8:E11"/>
    <mergeCell ref="Q9:Q11"/>
    <mergeCell ref="R9:R11"/>
    <mergeCell ref="L8:O8"/>
    <mergeCell ref="AJ23:AJ24"/>
    <mergeCell ref="Y23:Y24"/>
    <mergeCell ref="X23:X24"/>
    <mergeCell ref="T23:T24"/>
    <mergeCell ref="BA8:BA11"/>
    <mergeCell ref="BB8:BB11"/>
    <mergeCell ref="AP12:AP13"/>
    <mergeCell ref="AR8:AR11"/>
    <mergeCell ref="AO8:AO11"/>
    <mergeCell ref="AN9:AN11"/>
    <mergeCell ref="AT8:AT11"/>
    <mergeCell ref="AV8:AV11"/>
    <mergeCell ref="AX8:AX11"/>
    <mergeCell ref="AZ8:AZ11"/>
    <mergeCell ref="BB12:BB15"/>
    <mergeCell ref="AP21:AP22"/>
    <mergeCell ref="AN21:AN22"/>
    <mergeCell ref="AN18:AN19"/>
    <mergeCell ref="AG14:AG15"/>
    <mergeCell ref="AG8:AJ8"/>
    <mergeCell ref="AG12:AG13"/>
    <mergeCell ref="H14:H15"/>
    <mergeCell ref="AP16:AP17"/>
    <mergeCell ref="AP26:AP27"/>
    <mergeCell ref="BA1:BC7"/>
    <mergeCell ref="BB16:BB17"/>
    <mergeCell ref="BC16:BC17"/>
    <mergeCell ref="AY8:AY11"/>
    <mergeCell ref="I23:I24"/>
    <mergeCell ref="AP14:AP15"/>
    <mergeCell ref="AL16:AL17"/>
    <mergeCell ref="BC8:BC11"/>
    <mergeCell ref="BB23:BB24"/>
    <mergeCell ref="BC23:BC24"/>
    <mergeCell ref="AS8:AS11"/>
    <mergeCell ref="AP8:AP11"/>
    <mergeCell ref="AU8:AU11"/>
    <mergeCell ref="AQ8:AQ11"/>
    <mergeCell ref="BC18:BC19"/>
    <mergeCell ref="BB18:BB19"/>
    <mergeCell ref="AP18:AP19"/>
    <mergeCell ref="AP23:AP24"/>
    <mergeCell ref="K23:K24"/>
    <mergeCell ref="AN23:AN24"/>
    <mergeCell ref="AG23:AG24"/>
    <mergeCell ref="AK8:AN8"/>
    <mergeCell ref="AK9:AK11"/>
    <mergeCell ref="AL9:AL11"/>
    <mergeCell ref="AO12:AO13"/>
    <mergeCell ref="AB21:AB22"/>
    <mergeCell ref="Z23:Z24"/>
    <mergeCell ref="AA23:AA24"/>
    <mergeCell ref="AB23:AB24"/>
    <mergeCell ref="X14:X15"/>
    <mergeCell ref="AG21:AG22"/>
    <mergeCell ref="AH21:AH22"/>
    <mergeCell ref="AI21:AI22"/>
    <mergeCell ref="AJ21:AJ22"/>
    <mergeCell ref="AH23:AH24"/>
    <mergeCell ref="AI23:AI24"/>
    <mergeCell ref="AO14:AO15"/>
    <mergeCell ref="AO16:AO17"/>
    <mergeCell ref="AD14:AD15"/>
    <mergeCell ref="AE14:AE15"/>
    <mergeCell ref="AF14:AF15"/>
    <mergeCell ref="AC16:AC17"/>
    <mergeCell ref="AD16:AD17"/>
    <mergeCell ref="AE16:AE17"/>
    <mergeCell ref="AF16:AF17"/>
    <mergeCell ref="Y14:Y15"/>
    <mergeCell ref="Z14:Z15"/>
    <mergeCell ref="AA14:AA15"/>
    <mergeCell ref="Z16:Z17"/>
    <mergeCell ref="AA18:AA19"/>
    <mergeCell ref="AB18:AB19"/>
    <mergeCell ref="AB16:AB17"/>
    <mergeCell ref="Y18:Y19"/>
    <mergeCell ref="Z18:Z19"/>
    <mergeCell ref="AB14:AB15"/>
    <mergeCell ref="V18:V19"/>
    <mergeCell ref="X18:X19"/>
    <mergeCell ref="Y16:Y17"/>
    <mergeCell ref="Y26:Y27"/>
    <mergeCell ref="X26:X27"/>
    <mergeCell ref="Z26:Z27"/>
    <mergeCell ref="AA26:AA27"/>
    <mergeCell ref="AB26:AB27"/>
    <mergeCell ref="AA16:AA17"/>
    <mergeCell ref="Y21:Y22"/>
    <mergeCell ref="Z21:Z22"/>
    <mergeCell ref="AA21:AA22"/>
    <mergeCell ref="P12:P13"/>
    <mergeCell ref="T21:T22"/>
    <mergeCell ref="U21:U22"/>
    <mergeCell ref="V21:V22"/>
    <mergeCell ref="X21:X22"/>
    <mergeCell ref="Q12:Q13"/>
    <mergeCell ref="U23:U24"/>
    <mergeCell ref="V23:V24"/>
    <mergeCell ref="U12:U13"/>
    <mergeCell ref="V12:V13"/>
    <mergeCell ref="T14:T15"/>
    <mergeCell ref="U14:U15"/>
    <mergeCell ref="T12:T13"/>
    <mergeCell ref="Q23:Q24"/>
    <mergeCell ref="R23:R24"/>
    <mergeCell ref="P14:P15"/>
    <mergeCell ref="Q14:Q15"/>
    <mergeCell ref="R14:R15"/>
    <mergeCell ref="S14:S15"/>
    <mergeCell ref="U16:U17"/>
    <mergeCell ref="V16:V17"/>
    <mergeCell ref="X16:X17"/>
    <mergeCell ref="T18:T19"/>
    <mergeCell ref="U18:U19"/>
    <mergeCell ref="Q26:Q27"/>
    <mergeCell ref="R26:R27"/>
    <mergeCell ref="S26:S27"/>
    <mergeCell ref="W26:W27"/>
    <mergeCell ref="W18:W19"/>
    <mergeCell ref="W21:W22"/>
    <mergeCell ref="W23:W24"/>
    <mergeCell ref="T16:T17"/>
    <mergeCell ref="L12:L13"/>
    <mergeCell ref="P21:P22"/>
    <mergeCell ref="Q21:Q22"/>
    <mergeCell ref="R21:R22"/>
    <mergeCell ref="S21:S22"/>
    <mergeCell ref="P23:P24"/>
    <mergeCell ref="N18:N19"/>
    <mergeCell ref="S23:S24"/>
    <mergeCell ref="P16:P17"/>
    <mergeCell ref="Q16:Q17"/>
    <mergeCell ref="R16:R17"/>
    <mergeCell ref="S16:S17"/>
    <mergeCell ref="P18:P19"/>
    <mergeCell ref="Q18:Q19"/>
    <mergeCell ref="R18:R19"/>
    <mergeCell ref="S18:S19"/>
    <mergeCell ref="L18:L19"/>
    <mergeCell ref="M18:M19"/>
    <mergeCell ref="O18:O19"/>
    <mergeCell ref="M12:M13"/>
    <mergeCell ref="N12:N13"/>
    <mergeCell ref="O12:O13"/>
    <mergeCell ref="L14:L15"/>
    <mergeCell ref="M14:M15"/>
    <mergeCell ref="N14:N15"/>
    <mergeCell ref="O14:O15"/>
    <mergeCell ref="AC8:AF8"/>
    <mergeCell ref="AC26:AC27"/>
    <mergeCell ref="AD26:AD27"/>
    <mergeCell ref="AE26:AE27"/>
    <mergeCell ref="AF26:AF27"/>
    <mergeCell ref="AD18:AD19"/>
    <mergeCell ref="L26:L27"/>
    <mergeCell ref="M26:M27"/>
    <mergeCell ref="N26:N27"/>
    <mergeCell ref="O26:O27"/>
    <mergeCell ref="AC14:AC15"/>
    <mergeCell ref="AC23:AC24"/>
    <mergeCell ref="L21:L22"/>
    <mergeCell ref="M21:M22"/>
    <mergeCell ref="N21:N22"/>
    <mergeCell ref="O21:O22"/>
    <mergeCell ref="L23:L24"/>
    <mergeCell ref="M23:M24"/>
    <mergeCell ref="N23:N24"/>
    <mergeCell ref="O23:O24"/>
    <mergeCell ref="L16:L17"/>
    <mergeCell ref="M16:M17"/>
    <mergeCell ref="N16:N17"/>
    <mergeCell ref="O16:O17"/>
    <mergeCell ref="AO23:AO24"/>
    <mergeCell ref="AO26:AO27"/>
    <mergeCell ref="AD23:AD24"/>
    <mergeCell ref="AE23:AE24"/>
    <mergeCell ref="AF23:AF24"/>
    <mergeCell ref="AF21:AF22"/>
    <mergeCell ref="AN26:AN27"/>
    <mergeCell ref="AE18:AE19"/>
    <mergeCell ref="AF18:AF19"/>
    <mergeCell ref="AD21:AD22"/>
    <mergeCell ref="AE21:AE22"/>
    <mergeCell ref="AO18:AO19"/>
    <mergeCell ref="AO21:AO22"/>
    <mergeCell ref="AL18:AL19"/>
    <mergeCell ref="AG18:AG19"/>
    <mergeCell ref="AH18:AH19"/>
    <mergeCell ref="AI18:AI19"/>
    <mergeCell ref="AJ18:AJ19"/>
    <mergeCell ref="AI26:AI27"/>
    <mergeCell ref="AJ26:AJ27"/>
    <mergeCell ref="AJ16:AJ17"/>
    <mergeCell ref="R12:R13"/>
    <mergeCell ref="S12:S13"/>
    <mergeCell ref="X12:X13"/>
    <mergeCell ref="V14:V15"/>
    <mergeCell ref="Z9:Z11"/>
    <mergeCell ref="Y8:AB8"/>
    <mergeCell ref="P8:S8"/>
    <mergeCell ref="T8:X8"/>
    <mergeCell ref="T9:T11"/>
    <mergeCell ref="U9:U11"/>
    <mergeCell ref="Z12:Z13"/>
    <mergeCell ref="AA12:AA13"/>
    <mergeCell ref="AB12:AB13"/>
    <mergeCell ref="Y12:Y13"/>
    <mergeCell ref="V9:V11"/>
    <mergeCell ref="X9:X11"/>
    <mergeCell ref="Y9:Y11"/>
    <mergeCell ref="AA9:AA11"/>
    <mergeCell ref="AB9:AB11"/>
    <mergeCell ref="AC9:AC11"/>
    <mergeCell ref="W9:W11"/>
    <mergeCell ref="W16:W17"/>
    <mergeCell ref="AI16:AI17"/>
    <mergeCell ref="L9:L11"/>
    <mergeCell ref="M9:M11"/>
    <mergeCell ref="N9:N11"/>
    <mergeCell ref="O9:O11"/>
    <mergeCell ref="P9:P11"/>
    <mergeCell ref="S9:S11"/>
    <mergeCell ref="AN14:AN15"/>
    <mergeCell ref="AH12:AH13"/>
    <mergeCell ref="AI12:AI13"/>
    <mergeCell ref="AJ12:AJ13"/>
    <mergeCell ref="AK12:AK13"/>
    <mergeCell ref="AL12:AL13"/>
    <mergeCell ref="AJ14:AJ15"/>
    <mergeCell ref="AM12:AM13"/>
    <mergeCell ref="AN12:AN13"/>
    <mergeCell ref="AH14:AH15"/>
    <mergeCell ref="AJ9:AJ11"/>
    <mergeCell ref="AL14:AL15"/>
    <mergeCell ref="W12:W13"/>
    <mergeCell ref="W14:W15"/>
    <mergeCell ref="AD9:AD11"/>
    <mergeCell ref="AH9:AH11"/>
    <mergeCell ref="AI9:AI11"/>
    <mergeCell ref="AE9:AE11"/>
    <mergeCell ref="AF9:AF11"/>
    <mergeCell ref="AG9:AG11"/>
    <mergeCell ref="AG16:AG17"/>
    <mergeCell ref="AH16:AH17"/>
    <mergeCell ref="AC21:AC22"/>
    <mergeCell ref="AC18:AC19"/>
    <mergeCell ref="AC12:AC13"/>
    <mergeCell ref="AD12:AD13"/>
    <mergeCell ref="AE12:AE13"/>
    <mergeCell ref="AF12:AF13"/>
  </mergeCells>
  <hyperlinks>
    <hyperlink ref="BC12" r:id="rId1" xr:uid="{00000000-0004-0000-0600-000000000000}"/>
    <hyperlink ref="BC25" r:id="rId2" xr:uid="{00000000-0004-0000-0600-000001000000}"/>
    <hyperlink ref="BC26" r:id="rId3" xr:uid="{00000000-0004-0000-0600-000002000000}"/>
    <hyperlink ref="BC18" r:id="rId4" xr:uid="{00000000-0004-0000-0600-000003000000}"/>
    <hyperlink ref="BC16" r:id="rId5" xr:uid="{00000000-0004-0000-0600-000004000000}"/>
  </hyperlinks>
  <pageMargins left="0.7" right="0.7" top="0.75" bottom="0.75" header="0" footer="0"/>
  <pageSetup scale="24" orientation="landscape"/>
  <drawing r:id="rId6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14B891"/>
  </sheetPr>
  <dimension ref="A1:FB972"/>
  <sheetViews>
    <sheetView topLeftCell="CF1" zoomScale="50" zoomScaleNormal="50" zoomScaleSheetLayoutView="85" workbookViewId="0">
      <selection activeCell="CR12" sqref="CR12:CR15"/>
    </sheetView>
  </sheetViews>
  <sheetFormatPr baseColWidth="10" defaultColWidth="14.5" defaultRowHeight="15" customHeight="1" x14ac:dyDescent="0.2"/>
  <cols>
    <col min="1" max="1" width="23.6640625" style="5" customWidth="1"/>
    <col min="2" max="2" width="18.5" style="5" customWidth="1"/>
    <col min="3" max="4" width="22.1640625" style="5" customWidth="1"/>
    <col min="5" max="5" width="29.1640625" style="5" customWidth="1"/>
    <col min="6" max="6" width="21.6640625" style="35" customWidth="1"/>
    <col min="7" max="7" width="42.1640625" style="35" customWidth="1"/>
    <col min="8" max="8" width="14.5" style="5" customWidth="1"/>
    <col min="9" max="9" width="14.33203125" style="5" customWidth="1"/>
    <col min="10" max="10" width="13.1640625" style="5" customWidth="1"/>
    <col min="11" max="11" width="11.6640625" style="35" customWidth="1"/>
    <col min="12" max="12" width="14.6640625" style="35" customWidth="1"/>
    <col min="13" max="21" width="9.83203125" style="35" customWidth="1"/>
    <col min="22" max="22" width="12.1640625" style="35" customWidth="1"/>
    <col min="23" max="43" width="9.83203125" style="35" customWidth="1"/>
    <col min="44" max="63" width="10.33203125" style="35" customWidth="1"/>
    <col min="64" max="85" width="12.6640625" style="35" customWidth="1"/>
    <col min="86" max="86" width="14.33203125" style="65" customWidth="1"/>
    <col min="87" max="87" width="15" style="526" customWidth="1"/>
    <col min="88" max="88" width="49.83203125" style="279" customWidth="1"/>
    <col min="89" max="90" width="9.5" style="35" customWidth="1"/>
    <col min="91" max="92" width="10.5" style="35" customWidth="1"/>
    <col min="93" max="94" width="10.1640625" style="35" customWidth="1"/>
    <col min="95" max="96" width="10.5" style="35" customWidth="1"/>
    <col min="97" max="98" width="29.33203125" style="35" customWidth="1"/>
    <col min="99" max="99" width="38.1640625" style="35" customWidth="1"/>
    <col min="100" max="103" width="11.5" style="5" customWidth="1"/>
    <col min="104" max="16384" width="14.5" style="5"/>
  </cols>
  <sheetData>
    <row r="1" spans="1:158" ht="15" customHeight="1" x14ac:dyDescent="0.2">
      <c r="A1" s="1374"/>
      <c r="B1" s="1375"/>
      <c r="C1" s="1375"/>
      <c r="D1" s="1376"/>
      <c r="E1" s="1273" t="s">
        <v>493</v>
      </c>
      <c r="F1" s="1277"/>
      <c r="G1" s="1277"/>
      <c r="H1" s="1277"/>
      <c r="I1" s="1277"/>
      <c r="J1" s="1277"/>
      <c r="K1" s="1277"/>
      <c r="L1" s="1277"/>
      <c r="M1" s="1277"/>
      <c r="N1" s="1277"/>
      <c r="O1" s="1277"/>
      <c r="P1" s="1277"/>
      <c r="Q1" s="1277"/>
      <c r="R1" s="1277"/>
      <c r="S1" s="1277"/>
      <c r="T1" s="1277"/>
      <c r="U1" s="1277"/>
      <c r="V1" s="1277"/>
      <c r="W1" s="1277"/>
      <c r="X1" s="1277"/>
      <c r="Y1" s="1277"/>
      <c r="Z1" s="1277"/>
      <c r="AA1" s="1277"/>
      <c r="AB1" s="1277"/>
      <c r="AC1" s="1277"/>
      <c r="AD1" s="1277"/>
      <c r="AE1" s="1277"/>
      <c r="AF1" s="1277"/>
      <c r="AG1" s="1277"/>
      <c r="AH1" s="1277"/>
      <c r="AI1" s="1277"/>
      <c r="AJ1" s="1277"/>
      <c r="AK1" s="1277"/>
      <c r="AL1" s="1277"/>
      <c r="AM1" s="1277"/>
      <c r="AN1" s="1277"/>
      <c r="AO1" s="1277"/>
      <c r="AP1" s="1277"/>
      <c r="AQ1" s="1277"/>
      <c r="AR1" s="1277"/>
      <c r="AS1" s="1277"/>
      <c r="AT1" s="1277"/>
      <c r="AU1" s="1277"/>
      <c r="AV1" s="1277"/>
      <c r="AW1" s="1277"/>
      <c r="AX1" s="1277"/>
      <c r="AY1" s="1277"/>
      <c r="AZ1" s="1277"/>
      <c r="BA1" s="1277"/>
      <c r="BB1" s="1277"/>
      <c r="BC1" s="1277"/>
      <c r="BD1" s="1277"/>
      <c r="BE1" s="1277"/>
      <c r="BF1" s="1277"/>
      <c r="BG1" s="1277"/>
      <c r="BH1" s="1277"/>
      <c r="BI1" s="1277"/>
      <c r="BJ1" s="1277"/>
      <c r="BK1" s="1277"/>
      <c r="BL1" s="1277"/>
      <c r="BM1" s="1277"/>
      <c r="BN1" s="1277"/>
      <c r="BO1" s="1277"/>
      <c r="BP1" s="1277"/>
      <c r="BQ1" s="1277"/>
      <c r="BR1" s="1277"/>
      <c r="BS1" s="1277"/>
      <c r="BT1" s="1277"/>
      <c r="BU1" s="1277"/>
      <c r="BV1" s="1277"/>
      <c r="BW1" s="1277"/>
      <c r="BX1" s="1277"/>
      <c r="BY1" s="1277"/>
      <c r="BZ1" s="1277"/>
      <c r="CA1" s="1277"/>
      <c r="CB1" s="1277"/>
      <c r="CC1" s="1277"/>
      <c r="CD1" s="1277"/>
      <c r="CE1" s="1277"/>
      <c r="CF1" s="1277"/>
      <c r="CG1" s="1277"/>
      <c r="CH1" s="1277"/>
      <c r="CI1" s="1277"/>
      <c r="CJ1" s="1277"/>
      <c r="CK1" s="1277"/>
      <c r="CL1" s="1277"/>
      <c r="CM1" s="1277"/>
      <c r="CN1" s="1277"/>
      <c r="CO1" s="1277"/>
      <c r="CP1" s="1277"/>
      <c r="CQ1" s="1277"/>
      <c r="CR1" s="1277"/>
      <c r="CS1" s="1277"/>
      <c r="CT1" s="1273"/>
      <c r="CU1" s="1274"/>
    </row>
    <row r="2" spans="1:158" ht="15" customHeight="1" x14ac:dyDescent="0.2">
      <c r="A2" s="1374"/>
      <c r="B2" s="1375"/>
      <c r="C2" s="1375"/>
      <c r="D2" s="1376"/>
      <c r="E2" s="1275"/>
      <c r="F2" s="1278"/>
      <c r="G2" s="1278"/>
      <c r="H2" s="1278"/>
      <c r="I2" s="1278"/>
      <c r="J2" s="1278"/>
      <c r="K2" s="1278"/>
      <c r="L2" s="1278"/>
      <c r="M2" s="1278"/>
      <c r="N2" s="1278"/>
      <c r="O2" s="1278"/>
      <c r="P2" s="1278"/>
      <c r="Q2" s="1278"/>
      <c r="R2" s="1278"/>
      <c r="S2" s="1278"/>
      <c r="T2" s="1278"/>
      <c r="U2" s="1278"/>
      <c r="V2" s="1278"/>
      <c r="W2" s="1278"/>
      <c r="X2" s="1278"/>
      <c r="Y2" s="1278"/>
      <c r="Z2" s="1278"/>
      <c r="AA2" s="1278"/>
      <c r="AB2" s="1278"/>
      <c r="AC2" s="1278"/>
      <c r="AD2" s="1278"/>
      <c r="AE2" s="1278"/>
      <c r="AF2" s="1278"/>
      <c r="AG2" s="1278"/>
      <c r="AH2" s="1278"/>
      <c r="AI2" s="1278"/>
      <c r="AJ2" s="1278"/>
      <c r="AK2" s="1278"/>
      <c r="AL2" s="1278"/>
      <c r="AM2" s="1278"/>
      <c r="AN2" s="1278"/>
      <c r="AO2" s="1278"/>
      <c r="AP2" s="1278"/>
      <c r="AQ2" s="1278"/>
      <c r="AR2" s="1278"/>
      <c r="AS2" s="1278"/>
      <c r="AT2" s="1278"/>
      <c r="AU2" s="1278"/>
      <c r="AV2" s="1278"/>
      <c r="AW2" s="1278"/>
      <c r="AX2" s="1278"/>
      <c r="AY2" s="1278"/>
      <c r="AZ2" s="1278"/>
      <c r="BA2" s="1278"/>
      <c r="BB2" s="1278"/>
      <c r="BC2" s="1278"/>
      <c r="BD2" s="1278"/>
      <c r="BE2" s="1278"/>
      <c r="BF2" s="1278"/>
      <c r="BG2" s="1278"/>
      <c r="BH2" s="1278"/>
      <c r="BI2" s="1278"/>
      <c r="BJ2" s="1278"/>
      <c r="BK2" s="1278"/>
      <c r="BL2" s="1278"/>
      <c r="BM2" s="1278"/>
      <c r="BN2" s="1278"/>
      <c r="BO2" s="1278"/>
      <c r="BP2" s="1278"/>
      <c r="BQ2" s="1278"/>
      <c r="BR2" s="1278"/>
      <c r="BS2" s="1278"/>
      <c r="BT2" s="1278"/>
      <c r="BU2" s="1278"/>
      <c r="BV2" s="1278"/>
      <c r="BW2" s="1278"/>
      <c r="BX2" s="1278"/>
      <c r="BY2" s="1278"/>
      <c r="BZ2" s="1278"/>
      <c r="CA2" s="1278"/>
      <c r="CB2" s="1278"/>
      <c r="CC2" s="1278"/>
      <c r="CD2" s="1278"/>
      <c r="CE2" s="1278"/>
      <c r="CF2" s="1278"/>
      <c r="CG2" s="1278"/>
      <c r="CH2" s="1278"/>
      <c r="CI2" s="1278"/>
      <c r="CJ2" s="1278"/>
      <c r="CK2" s="1278"/>
      <c r="CL2" s="1278"/>
      <c r="CM2" s="1278"/>
      <c r="CN2" s="1278"/>
      <c r="CO2" s="1278"/>
      <c r="CP2" s="1278"/>
      <c r="CQ2" s="1278"/>
      <c r="CR2" s="1278"/>
      <c r="CS2" s="1278"/>
      <c r="CT2" s="1275"/>
      <c r="CU2" s="1276"/>
    </row>
    <row r="3" spans="1:158" ht="15" customHeight="1" thickBot="1" x14ac:dyDescent="0.25">
      <c r="A3" s="1374"/>
      <c r="B3" s="1375"/>
      <c r="C3" s="1375"/>
      <c r="D3" s="1376"/>
      <c r="E3" s="1279"/>
      <c r="F3" s="1280"/>
      <c r="G3" s="1280"/>
      <c r="H3" s="1280"/>
      <c r="I3" s="1280"/>
      <c r="J3" s="1280"/>
      <c r="K3" s="1280"/>
      <c r="L3" s="1280"/>
      <c r="M3" s="1280"/>
      <c r="N3" s="1280"/>
      <c r="O3" s="1280"/>
      <c r="P3" s="1280"/>
      <c r="Q3" s="1280"/>
      <c r="R3" s="1280"/>
      <c r="S3" s="1280"/>
      <c r="T3" s="1280"/>
      <c r="U3" s="1280"/>
      <c r="V3" s="1280"/>
      <c r="W3" s="1280"/>
      <c r="X3" s="1280"/>
      <c r="Y3" s="1280"/>
      <c r="Z3" s="1280"/>
      <c r="AA3" s="1280"/>
      <c r="AB3" s="1280"/>
      <c r="AC3" s="1280"/>
      <c r="AD3" s="1280"/>
      <c r="AE3" s="1280"/>
      <c r="AF3" s="1280"/>
      <c r="AG3" s="1280"/>
      <c r="AH3" s="1280"/>
      <c r="AI3" s="1280"/>
      <c r="AJ3" s="1280"/>
      <c r="AK3" s="1280"/>
      <c r="AL3" s="1280"/>
      <c r="AM3" s="1280"/>
      <c r="AN3" s="1280"/>
      <c r="AO3" s="1280"/>
      <c r="AP3" s="1280"/>
      <c r="AQ3" s="1280"/>
      <c r="AR3" s="1280"/>
      <c r="AS3" s="1280"/>
      <c r="AT3" s="1280"/>
      <c r="AU3" s="1280"/>
      <c r="AV3" s="1280"/>
      <c r="AW3" s="1280"/>
      <c r="AX3" s="1280"/>
      <c r="AY3" s="1280"/>
      <c r="AZ3" s="1280"/>
      <c r="BA3" s="1280"/>
      <c r="BB3" s="1280"/>
      <c r="BC3" s="1280"/>
      <c r="BD3" s="1280"/>
      <c r="BE3" s="1280"/>
      <c r="BF3" s="1280"/>
      <c r="BG3" s="1280"/>
      <c r="BH3" s="1280"/>
      <c r="BI3" s="1280"/>
      <c r="BJ3" s="1280"/>
      <c r="BK3" s="1280"/>
      <c r="BL3" s="1280"/>
      <c r="BM3" s="1280"/>
      <c r="BN3" s="1280"/>
      <c r="BO3" s="1280"/>
      <c r="BP3" s="1280"/>
      <c r="BQ3" s="1280"/>
      <c r="BR3" s="1280"/>
      <c r="BS3" s="1280"/>
      <c r="BT3" s="1280"/>
      <c r="BU3" s="1280"/>
      <c r="BV3" s="1280"/>
      <c r="BW3" s="1280"/>
      <c r="BX3" s="1280"/>
      <c r="BY3" s="1280"/>
      <c r="BZ3" s="1280"/>
      <c r="CA3" s="1280"/>
      <c r="CB3" s="1280"/>
      <c r="CC3" s="1280"/>
      <c r="CD3" s="1280"/>
      <c r="CE3" s="1280"/>
      <c r="CF3" s="1280"/>
      <c r="CG3" s="1280"/>
      <c r="CH3" s="1280"/>
      <c r="CI3" s="1280"/>
      <c r="CJ3" s="1280"/>
      <c r="CK3" s="1280"/>
      <c r="CL3" s="1280"/>
      <c r="CM3" s="1280"/>
      <c r="CN3" s="1280"/>
      <c r="CO3" s="1280"/>
      <c r="CP3" s="1280"/>
      <c r="CQ3" s="1280"/>
      <c r="CR3" s="1280"/>
      <c r="CS3" s="1280"/>
      <c r="CT3" s="1275"/>
      <c r="CU3" s="1276"/>
    </row>
    <row r="4" spans="1:158" ht="15" customHeight="1" x14ac:dyDescent="0.2">
      <c r="A4" s="1374"/>
      <c r="B4" s="1375"/>
      <c r="C4" s="1375"/>
      <c r="D4" s="1376"/>
      <c r="E4" s="1273" t="s">
        <v>494</v>
      </c>
      <c r="F4" s="1277"/>
      <c r="G4" s="1277"/>
      <c r="H4" s="1277"/>
      <c r="I4" s="1277"/>
      <c r="J4" s="1277"/>
      <c r="K4" s="1277"/>
      <c r="L4" s="1277"/>
      <c r="M4" s="1277"/>
      <c r="N4" s="1277"/>
      <c r="O4" s="1277"/>
      <c r="P4" s="1277"/>
      <c r="Q4" s="1277"/>
      <c r="R4" s="1277"/>
      <c r="S4" s="1277"/>
      <c r="T4" s="1277"/>
      <c r="U4" s="1277"/>
      <c r="V4" s="1277"/>
      <c r="W4" s="1277"/>
      <c r="X4" s="1277"/>
      <c r="Y4" s="1277"/>
      <c r="Z4" s="1277"/>
      <c r="AA4" s="1277"/>
      <c r="AB4" s="1277"/>
      <c r="AC4" s="1277"/>
      <c r="AD4" s="1277"/>
      <c r="AE4" s="1277"/>
      <c r="AF4" s="1277"/>
      <c r="AG4" s="1277"/>
      <c r="AH4" s="1277"/>
      <c r="AI4" s="1277"/>
      <c r="AJ4" s="1277"/>
      <c r="AK4" s="1277"/>
      <c r="AL4" s="1277"/>
      <c r="AM4" s="1277"/>
      <c r="AN4" s="1277"/>
      <c r="AO4" s="1277"/>
      <c r="AP4" s="1277"/>
      <c r="AQ4" s="1277"/>
      <c r="AR4" s="1277"/>
      <c r="AS4" s="1277"/>
      <c r="AT4" s="1277"/>
      <c r="AU4" s="1277"/>
      <c r="AV4" s="1277"/>
      <c r="AW4" s="1277"/>
      <c r="AX4" s="1277"/>
      <c r="AY4" s="1277"/>
      <c r="AZ4" s="1277"/>
      <c r="BA4" s="1277"/>
      <c r="BB4" s="1277"/>
      <c r="BC4" s="1277"/>
      <c r="BD4" s="1277"/>
      <c r="BE4" s="1277"/>
      <c r="BF4" s="1277"/>
      <c r="BG4" s="1277"/>
      <c r="BH4" s="1277"/>
      <c r="BI4" s="1277"/>
      <c r="BJ4" s="1277"/>
      <c r="BK4" s="1277"/>
      <c r="BL4" s="1277"/>
      <c r="BM4" s="1277"/>
      <c r="BN4" s="1277"/>
      <c r="BO4" s="1277"/>
      <c r="BP4" s="1277"/>
      <c r="BQ4" s="1277"/>
      <c r="BR4" s="1277"/>
      <c r="BS4" s="1277"/>
      <c r="BT4" s="1277"/>
      <c r="BU4" s="1277"/>
      <c r="BV4" s="1277"/>
      <c r="BW4" s="1277"/>
      <c r="BX4" s="1277"/>
      <c r="BY4" s="1277"/>
      <c r="BZ4" s="1277"/>
      <c r="CA4" s="1277"/>
      <c r="CB4" s="1277"/>
      <c r="CC4" s="1277"/>
      <c r="CD4" s="1277"/>
      <c r="CE4" s="1277"/>
      <c r="CF4" s="1277"/>
      <c r="CG4" s="1277"/>
      <c r="CH4" s="1277"/>
      <c r="CI4" s="1277"/>
      <c r="CJ4" s="1277"/>
      <c r="CK4" s="1277"/>
      <c r="CL4" s="1277"/>
      <c r="CM4" s="1277"/>
      <c r="CN4" s="1277"/>
      <c r="CO4" s="1277"/>
      <c r="CP4" s="1277"/>
      <c r="CQ4" s="1277"/>
      <c r="CR4" s="1277"/>
      <c r="CS4" s="1277"/>
      <c r="CT4" s="1275"/>
      <c r="CU4" s="1276"/>
    </row>
    <row r="5" spans="1:158" ht="15" customHeight="1" x14ac:dyDescent="0.2">
      <c r="A5" s="1374"/>
      <c r="B5" s="1375"/>
      <c r="C5" s="1375"/>
      <c r="D5" s="1376"/>
      <c r="E5" s="1275"/>
      <c r="F5" s="1278"/>
      <c r="G5" s="1278"/>
      <c r="H5" s="1278"/>
      <c r="I5" s="1278"/>
      <c r="J5" s="1278"/>
      <c r="K5" s="1278"/>
      <c r="L5" s="1278"/>
      <c r="M5" s="1278"/>
      <c r="N5" s="1278"/>
      <c r="O5" s="1278"/>
      <c r="P5" s="1278"/>
      <c r="Q5" s="1278"/>
      <c r="R5" s="1278"/>
      <c r="S5" s="1278"/>
      <c r="T5" s="1278"/>
      <c r="U5" s="1278"/>
      <c r="V5" s="1278"/>
      <c r="W5" s="1278"/>
      <c r="X5" s="1278"/>
      <c r="Y5" s="1278"/>
      <c r="Z5" s="1278"/>
      <c r="AA5" s="1278"/>
      <c r="AB5" s="1278"/>
      <c r="AC5" s="1278"/>
      <c r="AD5" s="1278"/>
      <c r="AE5" s="1278"/>
      <c r="AF5" s="1278"/>
      <c r="AG5" s="1278"/>
      <c r="AH5" s="1278"/>
      <c r="AI5" s="1278"/>
      <c r="AJ5" s="1278"/>
      <c r="AK5" s="1278"/>
      <c r="AL5" s="1278"/>
      <c r="AM5" s="1278"/>
      <c r="AN5" s="1278"/>
      <c r="AO5" s="1278"/>
      <c r="AP5" s="1278"/>
      <c r="AQ5" s="1278"/>
      <c r="AR5" s="1278"/>
      <c r="AS5" s="1278"/>
      <c r="AT5" s="1278"/>
      <c r="AU5" s="1278"/>
      <c r="AV5" s="1278"/>
      <c r="AW5" s="1278"/>
      <c r="AX5" s="1278"/>
      <c r="AY5" s="1278"/>
      <c r="AZ5" s="1278"/>
      <c r="BA5" s="1278"/>
      <c r="BB5" s="1278"/>
      <c r="BC5" s="1278"/>
      <c r="BD5" s="1278"/>
      <c r="BE5" s="1278"/>
      <c r="BF5" s="1278"/>
      <c r="BG5" s="1278"/>
      <c r="BH5" s="1278"/>
      <c r="BI5" s="1278"/>
      <c r="BJ5" s="1278"/>
      <c r="BK5" s="1278"/>
      <c r="BL5" s="1278"/>
      <c r="BM5" s="1278"/>
      <c r="BN5" s="1278"/>
      <c r="BO5" s="1278"/>
      <c r="BP5" s="1278"/>
      <c r="BQ5" s="1278"/>
      <c r="BR5" s="1278"/>
      <c r="BS5" s="1278"/>
      <c r="BT5" s="1278"/>
      <c r="BU5" s="1278"/>
      <c r="BV5" s="1278"/>
      <c r="BW5" s="1278"/>
      <c r="BX5" s="1278"/>
      <c r="BY5" s="1278"/>
      <c r="BZ5" s="1278"/>
      <c r="CA5" s="1278"/>
      <c r="CB5" s="1278"/>
      <c r="CC5" s="1278"/>
      <c r="CD5" s="1278"/>
      <c r="CE5" s="1278"/>
      <c r="CF5" s="1278"/>
      <c r="CG5" s="1278"/>
      <c r="CH5" s="1278"/>
      <c r="CI5" s="1278"/>
      <c r="CJ5" s="1278"/>
      <c r="CK5" s="1278"/>
      <c r="CL5" s="1278"/>
      <c r="CM5" s="1278"/>
      <c r="CN5" s="1278"/>
      <c r="CO5" s="1278"/>
      <c r="CP5" s="1278"/>
      <c r="CQ5" s="1278"/>
      <c r="CR5" s="1278"/>
      <c r="CS5" s="1278"/>
      <c r="CT5" s="1275"/>
      <c r="CU5" s="1276"/>
    </row>
    <row r="6" spans="1:158" ht="24.75" customHeight="1" thickBot="1" x14ac:dyDescent="0.25">
      <c r="A6" s="1374"/>
      <c r="B6" s="1375"/>
      <c r="C6" s="1375"/>
      <c r="D6" s="1376"/>
      <c r="E6" s="1275"/>
      <c r="F6" s="1278"/>
      <c r="G6" s="1278"/>
      <c r="H6" s="1278"/>
      <c r="I6" s="1278"/>
      <c r="J6" s="1278"/>
      <c r="K6" s="1278"/>
      <c r="L6" s="1278"/>
      <c r="M6" s="1278"/>
      <c r="N6" s="1278"/>
      <c r="O6" s="1278"/>
      <c r="P6" s="1278"/>
      <c r="Q6" s="1278"/>
      <c r="R6" s="1278"/>
      <c r="S6" s="1278"/>
      <c r="T6" s="1278"/>
      <c r="U6" s="1278"/>
      <c r="V6" s="1278"/>
      <c r="W6" s="1278"/>
      <c r="X6" s="1278"/>
      <c r="Y6" s="1278"/>
      <c r="Z6" s="1278"/>
      <c r="AA6" s="1278"/>
      <c r="AB6" s="1278"/>
      <c r="AC6" s="1278"/>
      <c r="AD6" s="1278"/>
      <c r="AE6" s="1278"/>
      <c r="AF6" s="1278"/>
      <c r="AG6" s="1278"/>
      <c r="AH6" s="1278"/>
      <c r="AI6" s="1278"/>
      <c r="AJ6" s="1278"/>
      <c r="AK6" s="1278"/>
      <c r="AL6" s="1278"/>
      <c r="AM6" s="1278"/>
      <c r="AN6" s="1278"/>
      <c r="AO6" s="1278"/>
      <c r="AP6" s="1278"/>
      <c r="AQ6" s="1278"/>
      <c r="AR6" s="1278"/>
      <c r="AS6" s="1278"/>
      <c r="AT6" s="1278"/>
      <c r="AU6" s="1278"/>
      <c r="AV6" s="1278"/>
      <c r="AW6" s="1278"/>
      <c r="AX6" s="1278"/>
      <c r="AY6" s="1278"/>
      <c r="AZ6" s="1278"/>
      <c r="BA6" s="1278"/>
      <c r="BB6" s="1278"/>
      <c r="BC6" s="1278"/>
      <c r="BD6" s="1278"/>
      <c r="BE6" s="1278"/>
      <c r="BF6" s="1278"/>
      <c r="BG6" s="1278"/>
      <c r="BH6" s="1278"/>
      <c r="BI6" s="1278"/>
      <c r="BJ6" s="1278"/>
      <c r="BK6" s="1278"/>
      <c r="BL6" s="1278"/>
      <c r="BM6" s="1278"/>
      <c r="BN6" s="1278"/>
      <c r="BO6" s="1278"/>
      <c r="BP6" s="1278"/>
      <c r="BQ6" s="1278"/>
      <c r="BR6" s="1278"/>
      <c r="BS6" s="1278"/>
      <c r="BT6" s="1278"/>
      <c r="BU6" s="1278"/>
      <c r="BV6" s="1278"/>
      <c r="BW6" s="1278"/>
      <c r="BX6" s="1278"/>
      <c r="BY6" s="1278"/>
      <c r="BZ6" s="1278"/>
      <c r="CA6" s="1278"/>
      <c r="CB6" s="1278"/>
      <c r="CC6" s="1278"/>
      <c r="CD6" s="1278"/>
      <c r="CE6" s="1278"/>
      <c r="CF6" s="1278"/>
      <c r="CG6" s="1278"/>
      <c r="CH6" s="1278"/>
      <c r="CI6" s="1278"/>
      <c r="CJ6" s="1278"/>
      <c r="CK6" s="1278"/>
      <c r="CL6" s="1278"/>
      <c r="CM6" s="1278"/>
      <c r="CN6" s="1278"/>
      <c r="CO6" s="1278"/>
      <c r="CP6" s="1278"/>
      <c r="CQ6" s="1278"/>
      <c r="CR6" s="1278"/>
      <c r="CS6" s="1278"/>
      <c r="CT6" s="1275"/>
      <c r="CU6" s="1276"/>
    </row>
    <row r="7" spans="1:158" ht="20.25" customHeight="1" thickBot="1" x14ac:dyDescent="0.25">
      <c r="A7" s="1284" t="s">
        <v>495</v>
      </c>
      <c r="B7" s="1035" t="s">
        <v>197</v>
      </c>
      <c r="C7" s="1095" t="s">
        <v>198</v>
      </c>
      <c r="D7" s="1095" t="s">
        <v>199</v>
      </c>
      <c r="E7" s="1035" t="s">
        <v>1</v>
      </c>
      <c r="F7" s="1035" t="s">
        <v>2</v>
      </c>
      <c r="G7" s="1035"/>
      <c r="H7" s="1035"/>
      <c r="I7" s="1035"/>
      <c r="J7" s="1035"/>
      <c r="K7" s="1309" t="s">
        <v>206</v>
      </c>
      <c r="L7" s="1036" t="s">
        <v>496</v>
      </c>
      <c r="M7" s="1026" t="s">
        <v>424</v>
      </c>
      <c r="N7" s="1026"/>
      <c r="O7" s="1026"/>
      <c r="P7" s="1026"/>
      <c r="Q7" s="1026"/>
      <c r="R7" s="1026"/>
      <c r="S7" s="1026"/>
      <c r="T7" s="1026"/>
      <c r="U7" s="1026"/>
      <c r="V7" s="1027"/>
      <c r="W7" s="999" t="s">
        <v>425</v>
      </c>
      <c r="X7" s="1000"/>
      <c r="Y7" s="1000"/>
      <c r="Z7" s="1000"/>
      <c r="AA7" s="1000"/>
      <c r="AB7" s="1000"/>
      <c r="AC7" s="1000"/>
      <c r="AD7" s="1000"/>
      <c r="AE7" s="1000"/>
      <c r="AF7" s="1001"/>
      <c r="AG7" s="1017" t="s">
        <v>191</v>
      </c>
      <c r="AH7" s="1018"/>
      <c r="AI7" s="1018"/>
      <c r="AJ7" s="1018"/>
      <c r="AK7" s="1018"/>
      <c r="AL7" s="1018"/>
      <c r="AM7" s="1018"/>
      <c r="AN7" s="1018"/>
      <c r="AO7" s="1018"/>
      <c r="AP7" s="1018"/>
      <c r="AQ7" s="1019"/>
      <c r="AR7" s="999" t="s">
        <v>426</v>
      </c>
      <c r="AS7" s="1000"/>
      <c r="AT7" s="1000"/>
      <c r="AU7" s="1000"/>
      <c r="AV7" s="1000"/>
      <c r="AW7" s="1000"/>
      <c r="AX7" s="1000"/>
      <c r="AY7" s="1000"/>
      <c r="AZ7" s="1000"/>
      <c r="BA7" s="1001"/>
      <c r="BB7" s="999" t="s">
        <v>427</v>
      </c>
      <c r="BC7" s="1000"/>
      <c r="BD7" s="1000"/>
      <c r="BE7" s="1000"/>
      <c r="BF7" s="1000"/>
      <c r="BG7" s="1000"/>
      <c r="BH7" s="1000"/>
      <c r="BI7" s="1000"/>
      <c r="BJ7" s="1000"/>
      <c r="BK7" s="1001"/>
      <c r="BL7" s="1017" t="s">
        <v>192</v>
      </c>
      <c r="BM7" s="1018"/>
      <c r="BN7" s="1018"/>
      <c r="BO7" s="1018"/>
      <c r="BP7" s="1018"/>
      <c r="BQ7" s="1018"/>
      <c r="BR7" s="1018"/>
      <c r="BS7" s="1018"/>
      <c r="BT7" s="1018"/>
      <c r="BU7" s="1018"/>
      <c r="BV7" s="1018"/>
      <c r="BW7" s="1254">
        <v>2023</v>
      </c>
      <c r="BX7" s="1255"/>
      <c r="BY7" s="1255"/>
      <c r="BZ7" s="1255"/>
      <c r="CA7" s="1255"/>
      <c r="CB7" s="1255"/>
      <c r="CC7" s="1255"/>
      <c r="CD7" s="1255"/>
      <c r="CE7" s="1255"/>
      <c r="CF7" s="1255"/>
      <c r="CG7" s="1256"/>
      <c r="CH7" s="1382" t="s">
        <v>497</v>
      </c>
      <c r="CI7" s="1386" t="s">
        <v>498</v>
      </c>
      <c r="CJ7" s="1035" t="s">
        <v>428</v>
      </c>
      <c r="CK7" s="1047" t="s">
        <v>430</v>
      </c>
      <c r="CL7" s="1047" t="s">
        <v>499</v>
      </c>
      <c r="CM7" s="1035" t="s">
        <v>432</v>
      </c>
      <c r="CN7" s="1035" t="s">
        <v>500</v>
      </c>
      <c r="CO7" s="1035" t="s">
        <v>434</v>
      </c>
      <c r="CP7" s="1035" t="s">
        <v>501</v>
      </c>
      <c r="CQ7" s="1035" t="s">
        <v>436</v>
      </c>
      <c r="CR7" s="1035" t="s">
        <v>746</v>
      </c>
      <c r="CS7" s="1035" t="s">
        <v>438</v>
      </c>
      <c r="CT7" s="1035" t="s">
        <v>439</v>
      </c>
      <c r="CU7" s="1107" t="s">
        <v>440</v>
      </c>
    </row>
    <row r="8" spans="1:158" ht="20.25" customHeight="1" x14ac:dyDescent="0.2">
      <c r="A8" s="1285"/>
      <c r="B8" s="1117"/>
      <c r="C8" s="1096"/>
      <c r="D8" s="1096"/>
      <c r="E8" s="1117"/>
      <c r="F8" s="1117"/>
      <c r="G8" s="1117"/>
      <c r="H8" s="1117"/>
      <c r="I8" s="1117"/>
      <c r="J8" s="1117"/>
      <c r="K8" s="1310"/>
      <c r="L8" s="1106"/>
      <c r="M8" s="999" t="s">
        <v>502</v>
      </c>
      <c r="N8" s="1000"/>
      <c r="O8" s="1000"/>
      <c r="P8" s="1000" t="s">
        <v>503</v>
      </c>
      <c r="Q8" s="1000"/>
      <c r="R8" s="1000"/>
      <c r="S8" s="1000" t="s">
        <v>504</v>
      </c>
      <c r="T8" s="1000"/>
      <c r="U8" s="1000"/>
      <c r="V8" s="1001"/>
      <c r="W8" s="999" t="s">
        <v>502</v>
      </c>
      <c r="X8" s="1000"/>
      <c r="Y8" s="1000"/>
      <c r="Z8" s="1000" t="s">
        <v>503</v>
      </c>
      <c r="AA8" s="1000"/>
      <c r="AB8" s="1000"/>
      <c r="AC8" s="1000" t="s">
        <v>504</v>
      </c>
      <c r="AD8" s="1000"/>
      <c r="AE8" s="1000"/>
      <c r="AF8" s="1001"/>
      <c r="AG8" s="1017" t="s">
        <v>502</v>
      </c>
      <c r="AH8" s="1018"/>
      <c r="AI8" s="1018"/>
      <c r="AJ8" s="1018" t="s">
        <v>503</v>
      </c>
      <c r="AK8" s="1018"/>
      <c r="AL8" s="1018"/>
      <c r="AM8" s="1161" t="s">
        <v>504</v>
      </c>
      <c r="AN8" s="1161"/>
      <c r="AO8" s="1161"/>
      <c r="AP8" s="1161"/>
      <c r="AQ8" s="1481"/>
      <c r="AR8" s="999" t="s">
        <v>502</v>
      </c>
      <c r="AS8" s="1000"/>
      <c r="AT8" s="1000"/>
      <c r="AU8" s="1000" t="s">
        <v>503</v>
      </c>
      <c r="AV8" s="1000"/>
      <c r="AW8" s="1000"/>
      <c r="AX8" s="1000" t="s">
        <v>504</v>
      </c>
      <c r="AY8" s="1000"/>
      <c r="AZ8" s="1000"/>
      <c r="BA8" s="1001"/>
      <c r="BB8" s="999" t="s">
        <v>502</v>
      </c>
      <c r="BC8" s="1000"/>
      <c r="BD8" s="1000"/>
      <c r="BE8" s="1000" t="s">
        <v>503</v>
      </c>
      <c r="BF8" s="1000"/>
      <c r="BG8" s="1000"/>
      <c r="BH8" s="1000" t="s">
        <v>504</v>
      </c>
      <c r="BI8" s="1000"/>
      <c r="BJ8" s="1000"/>
      <c r="BK8" s="1001"/>
      <c r="BL8" s="1017" t="s">
        <v>502</v>
      </c>
      <c r="BM8" s="1018"/>
      <c r="BN8" s="1018"/>
      <c r="BO8" s="1018" t="s">
        <v>503</v>
      </c>
      <c r="BP8" s="1018"/>
      <c r="BQ8" s="1018"/>
      <c r="BR8" s="1161" t="s">
        <v>504</v>
      </c>
      <c r="BS8" s="1161"/>
      <c r="BT8" s="1161"/>
      <c r="BU8" s="1161"/>
      <c r="BV8" s="1161"/>
      <c r="BW8" s="1140" t="s">
        <v>502</v>
      </c>
      <c r="BX8" s="1141"/>
      <c r="BY8" s="1142"/>
      <c r="BZ8" s="1143" t="s">
        <v>503</v>
      </c>
      <c r="CA8" s="1141"/>
      <c r="CB8" s="1142"/>
      <c r="CC8" s="1143" t="s">
        <v>504</v>
      </c>
      <c r="CD8" s="1141"/>
      <c r="CE8" s="1141"/>
      <c r="CF8" s="1141"/>
      <c r="CG8" s="1220"/>
      <c r="CH8" s="1383"/>
      <c r="CI8" s="1387"/>
      <c r="CJ8" s="1117"/>
      <c r="CK8" s="1257"/>
      <c r="CL8" s="1257"/>
      <c r="CM8" s="1117"/>
      <c r="CN8" s="1117"/>
      <c r="CO8" s="1117"/>
      <c r="CP8" s="1117"/>
      <c r="CQ8" s="1117"/>
      <c r="CR8" s="1117"/>
      <c r="CS8" s="1117"/>
      <c r="CT8" s="1117"/>
      <c r="CU8" s="1307"/>
    </row>
    <row r="9" spans="1:158" ht="34.5" customHeight="1" x14ac:dyDescent="0.2">
      <c r="A9" s="1286"/>
      <c r="B9" s="1036"/>
      <c r="C9" s="1096"/>
      <c r="D9" s="1096"/>
      <c r="E9" s="1036"/>
      <c r="F9" s="1036"/>
      <c r="G9" s="1036"/>
      <c r="H9" s="1036"/>
      <c r="I9" s="1036"/>
      <c r="J9" s="1036"/>
      <c r="K9" s="1106"/>
      <c r="L9" s="1106"/>
      <c r="M9" s="983" t="s">
        <v>441</v>
      </c>
      <c r="N9" s="989" t="s">
        <v>442</v>
      </c>
      <c r="O9" s="989" t="s">
        <v>443</v>
      </c>
      <c r="P9" s="1168" t="s">
        <v>441</v>
      </c>
      <c r="Q9" s="989" t="s">
        <v>442</v>
      </c>
      <c r="R9" s="989" t="s">
        <v>443</v>
      </c>
      <c r="S9" s="1168" t="s">
        <v>441</v>
      </c>
      <c r="T9" s="989" t="s">
        <v>442</v>
      </c>
      <c r="U9" s="989" t="s">
        <v>443</v>
      </c>
      <c r="V9" s="981" t="s">
        <v>405</v>
      </c>
      <c r="W9" s="983" t="s">
        <v>441</v>
      </c>
      <c r="X9" s="989" t="s">
        <v>442</v>
      </c>
      <c r="Y9" s="989" t="s">
        <v>443</v>
      </c>
      <c r="Z9" s="1168" t="s">
        <v>441</v>
      </c>
      <c r="AA9" s="989" t="s">
        <v>442</v>
      </c>
      <c r="AB9" s="989" t="s">
        <v>443</v>
      </c>
      <c r="AC9" s="1168" t="s">
        <v>441</v>
      </c>
      <c r="AD9" s="989" t="s">
        <v>442</v>
      </c>
      <c r="AE9" s="989" t="s">
        <v>443</v>
      </c>
      <c r="AF9" s="981" t="s">
        <v>405</v>
      </c>
      <c r="AG9" s="1468" t="s">
        <v>441</v>
      </c>
      <c r="AH9" s="1164" t="s">
        <v>442</v>
      </c>
      <c r="AI9" s="1164" t="s">
        <v>443</v>
      </c>
      <c r="AJ9" s="1162" t="s">
        <v>441</v>
      </c>
      <c r="AK9" s="1164" t="s">
        <v>442</v>
      </c>
      <c r="AL9" s="1164" t="s">
        <v>443</v>
      </c>
      <c r="AM9" s="1162" t="s">
        <v>441</v>
      </c>
      <c r="AN9" s="1164" t="s">
        <v>442</v>
      </c>
      <c r="AO9" s="1164" t="s">
        <v>443</v>
      </c>
      <c r="AP9" s="1164" t="s">
        <v>446</v>
      </c>
      <c r="AQ9" s="1482" t="s">
        <v>405</v>
      </c>
      <c r="AR9" s="983" t="s">
        <v>441</v>
      </c>
      <c r="AS9" s="989" t="s">
        <v>442</v>
      </c>
      <c r="AT9" s="989" t="s">
        <v>447</v>
      </c>
      <c r="AU9" s="1168" t="s">
        <v>441</v>
      </c>
      <c r="AV9" s="989" t="s">
        <v>442</v>
      </c>
      <c r="AW9" s="989" t="s">
        <v>447</v>
      </c>
      <c r="AX9" s="1168" t="s">
        <v>441</v>
      </c>
      <c r="AY9" s="989" t="s">
        <v>442</v>
      </c>
      <c r="AZ9" s="989" t="s">
        <v>447</v>
      </c>
      <c r="BA9" s="981" t="s">
        <v>405</v>
      </c>
      <c r="BB9" s="983" t="s">
        <v>441</v>
      </c>
      <c r="BC9" s="989" t="s">
        <v>442</v>
      </c>
      <c r="BD9" s="989" t="s">
        <v>448</v>
      </c>
      <c r="BE9" s="1168" t="s">
        <v>441</v>
      </c>
      <c r="BF9" s="989" t="s">
        <v>442</v>
      </c>
      <c r="BG9" s="989" t="s">
        <v>448</v>
      </c>
      <c r="BH9" s="1168" t="s">
        <v>441</v>
      </c>
      <c r="BI9" s="989" t="s">
        <v>442</v>
      </c>
      <c r="BJ9" s="989" t="s">
        <v>448</v>
      </c>
      <c r="BK9" s="981" t="s">
        <v>405</v>
      </c>
      <c r="BL9" s="1468" t="s">
        <v>441</v>
      </c>
      <c r="BM9" s="1164" t="s">
        <v>442</v>
      </c>
      <c r="BN9" s="1164" t="s">
        <v>505</v>
      </c>
      <c r="BO9" s="1162" t="s">
        <v>441</v>
      </c>
      <c r="BP9" s="1164" t="s">
        <v>442</v>
      </c>
      <c r="BQ9" s="1164" t="s">
        <v>505</v>
      </c>
      <c r="BR9" s="1162" t="s">
        <v>441</v>
      </c>
      <c r="BS9" s="1164" t="s">
        <v>442</v>
      </c>
      <c r="BT9" s="1164" t="s">
        <v>505</v>
      </c>
      <c r="BU9" s="1164" t="s">
        <v>506</v>
      </c>
      <c r="BV9" s="1166" t="s">
        <v>405</v>
      </c>
      <c r="BW9" s="1444" t="s">
        <v>441</v>
      </c>
      <c r="BX9" s="1144" t="s">
        <v>442</v>
      </c>
      <c r="BY9" s="1144" t="s">
        <v>507</v>
      </c>
      <c r="BZ9" s="1144" t="s">
        <v>441</v>
      </c>
      <c r="CA9" s="1144" t="s">
        <v>442</v>
      </c>
      <c r="CB9" s="1144" t="s">
        <v>507</v>
      </c>
      <c r="CC9" s="1144" t="s">
        <v>441</v>
      </c>
      <c r="CD9" s="1144" t="s">
        <v>442</v>
      </c>
      <c r="CE9" s="1144" t="s">
        <v>507</v>
      </c>
      <c r="CF9" s="1144" t="s">
        <v>508</v>
      </c>
      <c r="CG9" s="1473" t="s">
        <v>405</v>
      </c>
      <c r="CH9" s="1384"/>
      <c r="CI9" s="1388"/>
      <c r="CJ9" s="1036"/>
      <c r="CK9" s="1048"/>
      <c r="CL9" s="1048"/>
      <c r="CM9" s="1036"/>
      <c r="CN9" s="1036"/>
      <c r="CO9" s="1036"/>
      <c r="CP9" s="1036"/>
      <c r="CQ9" s="1036"/>
      <c r="CR9" s="1036"/>
      <c r="CS9" s="1036"/>
      <c r="CT9" s="1036"/>
      <c r="CU9" s="1108"/>
    </row>
    <row r="10" spans="1:158" s="34" customFormat="1" ht="41.25" customHeight="1" x14ac:dyDescent="0.2">
      <c r="A10" s="1286"/>
      <c r="B10" s="1036"/>
      <c r="C10" s="1096"/>
      <c r="D10" s="1096"/>
      <c r="E10" s="1036"/>
      <c r="F10" s="1036" t="s">
        <v>5</v>
      </c>
      <c r="G10" s="1036" t="s">
        <v>6</v>
      </c>
      <c r="H10" s="1036" t="s">
        <v>7</v>
      </c>
      <c r="I10" s="1106" t="s">
        <v>509</v>
      </c>
      <c r="J10" s="1048"/>
      <c r="K10" s="1106"/>
      <c r="L10" s="1106"/>
      <c r="M10" s="984"/>
      <c r="N10" s="990"/>
      <c r="O10" s="990"/>
      <c r="P10" s="1169"/>
      <c r="Q10" s="990"/>
      <c r="R10" s="990"/>
      <c r="S10" s="1169"/>
      <c r="T10" s="990"/>
      <c r="U10" s="990"/>
      <c r="V10" s="982"/>
      <c r="W10" s="984"/>
      <c r="X10" s="990"/>
      <c r="Y10" s="990"/>
      <c r="Z10" s="1169"/>
      <c r="AA10" s="990"/>
      <c r="AB10" s="990"/>
      <c r="AC10" s="1169"/>
      <c r="AD10" s="990"/>
      <c r="AE10" s="990"/>
      <c r="AF10" s="982"/>
      <c r="AG10" s="1469"/>
      <c r="AH10" s="1165"/>
      <c r="AI10" s="1165"/>
      <c r="AJ10" s="1163"/>
      <c r="AK10" s="1165"/>
      <c r="AL10" s="1165"/>
      <c r="AM10" s="1163"/>
      <c r="AN10" s="1165"/>
      <c r="AO10" s="1165"/>
      <c r="AP10" s="1165"/>
      <c r="AQ10" s="1483"/>
      <c r="AR10" s="984"/>
      <c r="AS10" s="990"/>
      <c r="AT10" s="990"/>
      <c r="AU10" s="1169"/>
      <c r="AV10" s="990"/>
      <c r="AW10" s="990"/>
      <c r="AX10" s="1169"/>
      <c r="AY10" s="990"/>
      <c r="AZ10" s="990"/>
      <c r="BA10" s="982"/>
      <c r="BB10" s="984"/>
      <c r="BC10" s="990"/>
      <c r="BD10" s="990"/>
      <c r="BE10" s="1169"/>
      <c r="BF10" s="990"/>
      <c r="BG10" s="990"/>
      <c r="BH10" s="1169"/>
      <c r="BI10" s="990"/>
      <c r="BJ10" s="990"/>
      <c r="BK10" s="982"/>
      <c r="BL10" s="1469"/>
      <c r="BM10" s="1165"/>
      <c r="BN10" s="1165"/>
      <c r="BO10" s="1163"/>
      <c r="BP10" s="1165"/>
      <c r="BQ10" s="1165"/>
      <c r="BR10" s="1163"/>
      <c r="BS10" s="1165"/>
      <c r="BT10" s="1165"/>
      <c r="BU10" s="1165"/>
      <c r="BV10" s="1167"/>
      <c r="BW10" s="1445"/>
      <c r="BX10" s="1145"/>
      <c r="BY10" s="1145"/>
      <c r="BZ10" s="1145"/>
      <c r="CA10" s="1145"/>
      <c r="CB10" s="1145"/>
      <c r="CC10" s="1145"/>
      <c r="CD10" s="1145"/>
      <c r="CE10" s="1145"/>
      <c r="CF10" s="1145"/>
      <c r="CG10" s="1474"/>
      <c r="CH10" s="1384"/>
      <c r="CI10" s="1388"/>
      <c r="CJ10" s="1036"/>
      <c r="CK10" s="1048"/>
      <c r="CL10" s="1048"/>
      <c r="CM10" s="1036"/>
      <c r="CN10" s="1036"/>
      <c r="CO10" s="1036"/>
      <c r="CP10" s="1036"/>
      <c r="CQ10" s="1036"/>
      <c r="CR10" s="1036"/>
      <c r="CS10" s="1036"/>
      <c r="CT10" s="1036"/>
      <c r="CU10" s="1108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36"/>
    </row>
    <row r="11" spans="1:158" s="34" customFormat="1" ht="53" customHeight="1" thickBot="1" x14ac:dyDescent="0.25">
      <c r="A11" s="1287"/>
      <c r="B11" s="1037"/>
      <c r="C11" s="1097"/>
      <c r="D11" s="1097"/>
      <c r="E11" s="1288"/>
      <c r="F11" s="1288"/>
      <c r="G11" s="1288"/>
      <c r="H11" s="1288"/>
      <c r="I11" s="527" t="s">
        <v>510</v>
      </c>
      <c r="J11" s="527" t="s">
        <v>10</v>
      </c>
      <c r="K11" s="1308"/>
      <c r="L11" s="1308"/>
      <c r="M11" s="984"/>
      <c r="N11" s="990"/>
      <c r="O11" s="990"/>
      <c r="P11" s="1169"/>
      <c r="Q11" s="990"/>
      <c r="R11" s="990"/>
      <c r="S11" s="1169"/>
      <c r="T11" s="990"/>
      <c r="U11" s="990"/>
      <c r="V11" s="982"/>
      <c r="W11" s="984"/>
      <c r="X11" s="990"/>
      <c r="Y11" s="990"/>
      <c r="Z11" s="1169"/>
      <c r="AA11" s="990"/>
      <c r="AB11" s="990"/>
      <c r="AC11" s="1169"/>
      <c r="AD11" s="990"/>
      <c r="AE11" s="990"/>
      <c r="AF11" s="982"/>
      <c r="AG11" s="1469"/>
      <c r="AH11" s="1165"/>
      <c r="AI11" s="1165"/>
      <c r="AJ11" s="1163"/>
      <c r="AK11" s="1165"/>
      <c r="AL11" s="1165"/>
      <c r="AM11" s="1163"/>
      <c r="AN11" s="1165"/>
      <c r="AO11" s="1165"/>
      <c r="AP11" s="1165"/>
      <c r="AQ11" s="1483"/>
      <c r="AR11" s="984"/>
      <c r="AS11" s="990"/>
      <c r="AT11" s="990"/>
      <c r="AU11" s="1169"/>
      <c r="AV11" s="990"/>
      <c r="AW11" s="990"/>
      <c r="AX11" s="1169"/>
      <c r="AY11" s="990"/>
      <c r="AZ11" s="990"/>
      <c r="BA11" s="982"/>
      <c r="BB11" s="984"/>
      <c r="BC11" s="990"/>
      <c r="BD11" s="990"/>
      <c r="BE11" s="1169"/>
      <c r="BF11" s="990"/>
      <c r="BG11" s="990"/>
      <c r="BH11" s="1169"/>
      <c r="BI11" s="990"/>
      <c r="BJ11" s="990"/>
      <c r="BK11" s="982"/>
      <c r="BL11" s="1469"/>
      <c r="BM11" s="1165"/>
      <c r="BN11" s="1165"/>
      <c r="BO11" s="1163"/>
      <c r="BP11" s="1165"/>
      <c r="BQ11" s="1165"/>
      <c r="BR11" s="1163"/>
      <c r="BS11" s="1165"/>
      <c r="BT11" s="1165"/>
      <c r="BU11" s="1165"/>
      <c r="BV11" s="1167"/>
      <c r="BW11" s="1445"/>
      <c r="BX11" s="1145"/>
      <c r="BY11" s="1145"/>
      <c r="BZ11" s="1145"/>
      <c r="CA11" s="1145"/>
      <c r="CB11" s="1145"/>
      <c r="CC11" s="1145"/>
      <c r="CD11" s="1145"/>
      <c r="CE11" s="1145"/>
      <c r="CF11" s="1145"/>
      <c r="CG11" s="1474"/>
      <c r="CH11" s="1385"/>
      <c r="CI11" s="1389"/>
      <c r="CJ11" s="1037"/>
      <c r="CK11" s="1049"/>
      <c r="CL11" s="1049"/>
      <c r="CM11" s="1037"/>
      <c r="CN11" s="1037"/>
      <c r="CO11" s="1037"/>
      <c r="CP11" s="1037"/>
      <c r="CQ11" s="1037"/>
      <c r="CR11" s="1037"/>
      <c r="CS11" s="1037"/>
      <c r="CT11" s="1037"/>
      <c r="CU11" s="1109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36"/>
    </row>
    <row r="12" spans="1:158" ht="30" customHeight="1" x14ac:dyDescent="0.2">
      <c r="A12" s="1066" t="s">
        <v>295</v>
      </c>
      <c r="B12" s="1066" t="s">
        <v>511</v>
      </c>
      <c r="C12" s="1042" t="s">
        <v>220</v>
      </c>
      <c r="D12" s="1454" t="s">
        <v>297</v>
      </c>
      <c r="E12" s="1237" t="s">
        <v>47</v>
      </c>
      <c r="F12" s="1240" t="s">
        <v>48</v>
      </c>
      <c r="G12" s="1258" t="s">
        <v>49</v>
      </c>
      <c r="H12" s="1261" t="s">
        <v>19</v>
      </c>
      <c r="I12" s="1261" t="s">
        <v>512</v>
      </c>
      <c r="J12" s="1170">
        <v>2022</v>
      </c>
      <c r="K12" s="1265">
        <v>0.25</v>
      </c>
      <c r="L12" s="599" t="s">
        <v>513</v>
      </c>
      <c r="M12" s="596">
        <v>77</v>
      </c>
      <c r="N12" s="432">
        <v>1136</v>
      </c>
      <c r="O12" s="594">
        <f>M12/N12</f>
        <v>6.7781690140845077E-2</v>
      </c>
      <c r="P12" s="432">
        <v>21</v>
      </c>
      <c r="Q12" s="432">
        <v>1136</v>
      </c>
      <c r="R12" s="594">
        <f>P12/Q12</f>
        <v>1.8485915492957746E-2</v>
      </c>
      <c r="S12" s="432">
        <f>M12+P12</f>
        <v>98</v>
      </c>
      <c r="T12" s="432">
        <v>1136</v>
      </c>
      <c r="U12" s="594">
        <f>S12/T12</f>
        <v>8.6267605633802813E-2</v>
      </c>
      <c r="V12" s="595"/>
      <c r="W12" s="596">
        <v>61</v>
      </c>
      <c r="X12" s="432">
        <v>1136</v>
      </c>
      <c r="Y12" s="594">
        <f>W12/X12</f>
        <v>5.3697183098591547E-2</v>
      </c>
      <c r="Z12" s="432">
        <v>24</v>
      </c>
      <c r="AA12" s="432">
        <v>1136</v>
      </c>
      <c r="AB12" s="594">
        <f>Z12/AA12</f>
        <v>2.1126760563380281E-2</v>
      </c>
      <c r="AC12" s="432">
        <f>W12+Z12</f>
        <v>85</v>
      </c>
      <c r="AD12" s="432">
        <v>1136</v>
      </c>
      <c r="AE12" s="594">
        <f>AC12/AD12</f>
        <v>7.4823943661971828E-2</v>
      </c>
      <c r="AF12" s="595"/>
      <c r="AG12" s="605">
        <f>M12+W12</f>
        <v>138</v>
      </c>
      <c r="AH12" s="606">
        <v>1136</v>
      </c>
      <c r="AI12" s="437">
        <f>AG12/AH12</f>
        <v>0.12147887323943662</v>
      </c>
      <c r="AJ12" s="606">
        <f>P12+Z12</f>
        <v>45</v>
      </c>
      <c r="AK12" s="606">
        <v>1136</v>
      </c>
      <c r="AL12" s="437">
        <f>AJ12/AK12</f>
        <v>3.9612676056338031E-2</v>
      </c>
      <c r="AM12" s="606">
        <f>AG12+AJ12</f>
        <v>183</v>
      </c>
      <c r="AN12" s="606">
        <v>1136</v>
      </c>
      <c r="AO12" s="437">
        <f>AM12/AN12</f>
        <v>0.16109154929577466</v>
      </c>
      <c r="AP12" s="437"/>
      <c r="AQ12" s="438"/>
      <c r="AR12" s="596">
        <v>68</v>
      </c>
      <c r="AS12" s="432">
        <v>1136</v>
      </c>
      <c r="AT12" s="594">
        <f>AR12/AS12</f>
        <v>5.9859154929577461E-2</v>
      </c>
      <c r="AU12" s="432">
        <v>21</v>
      </c>
      <c r="AV12" s="432">
        <v>1136</v>
      </c>
      <c r="AW12" s="594">
        <f>AU12/AV12</f>
        <v>1.8485915492957746E-2</v>
      </c>
      <c r="AX12" s="432">
        <f>AR12+AU12</f>
        <v>89</v>
      </c>
      <c r="AY12" s="432">
        <v>1136</v>
      </c>
      <c r="AZ12" s="594">
        <f>AX12/AY12</f>
        <v>7.8345070422535218E-2</v>
      </c>
      <c r="BA12" s="595"/>
      <c r="BB12" s="596">
        <v>33</v>
      </c>
      <c r="BC12" s="432">
        <v>1136</v>
      </c>
      <c r="BD12" s="594">
        <f>BB12/BC12</f>
        <v>2.9049295774647887E-2</v>
      </c>
      <c r="BE12" s="432">
        <v>14</v>
      </c>
      <c r="BF12" s="432">
        <v>1136</v>
      </c>
      <c r="BG12" s="594">
        <f>BE12/BF12</f>
        <v>1.232394366197183E-2</v>
      </c>
      <c r="BH12" s="432">
        <f>BB12+BE12</f>
        <v>47</v>
      </c>
      <c r="BI12" s="432">
        <v>1136</v>
      </c>
      <c r="BJ12" s="594">
        <f>BH12/BI12</f>
        <v>4.1373239436619719E-2</v>
      </c>
      <c r="BK12" s="433"/>
      <c r="BL12" s="605">
        <f>AR12+BB12</f>
        <v>101</v>
      </c>
      <c r="BM12" s="606">
        <v>1136</v>
      </c>
      <c r="BN12" s="437">
        <f>BL12/BM12</f>
        <v>8.8908450704225359E-2</v>
      </c>
      <c r="BO12" s="606">
        <f>AU12+BE12</f>
        <v>35</v>
      </c>
      <c r="BP12" s="606">
        <v>1136</v>
      </c>
      <c r="BQ12" s="437">
        <f>BO12/BP12</f>
        <v>3.0809859154929578E-2</v>
      </c>
      <c r="BR12" s="606">
        <f>BL12+BO12</f>
        <v>136</v>
      </c>
      <c r="BS12" s="606">
        <v>1136</v>
      </c>
      <c r="BT12" s="437">
        <f>BR12/BS12</f>
        <v>0.11971830985915492</v>
      </c>
      <c r="BU12" s="437"/>
      <c r="BV12" s="656"/>
      <c r="BW12" s="663">
        <f>AG12+BL12</f>
        <v>239</v>
      </c>
      <c r="BX12" s="664">
        <v>1136</v>
      </c>
      <c r="BY12" s="665">
        <f>BW12/BX12</f>
        <v>0.21038732394366197</v>
      </c>
      <c r="BZ12" s="664">
        <f>AJ12+BO12</f>
        <v>80</v>
      </c>
      <c r="CA12" s="664">
        <v>1136</v>
      </c>
      <c r="CB12" s="665">
        <f>BZ12/CA12</f>
        <v>7.0422535211267609E-2</v>
      </c>
      <c r="CC12" s="664">
        <f>BW12+BZ12</f>
        <v>319</v>
      </c>
      <c r="CD12" s="664">
        <v>1136</v>
      </c>
      <c r="CE12" s="665">
        <f>CC12/CD12</f>
        <v>0.28080985915492956</v>
      </c>
      <c r="CF12" s="665"/>
      <c r="CG12" s="671"/>
      <c r="CH12" s="1390">
        <v>0.01</v>
      </c>
      <c r="CI12" s="1453">
        <f>CG15*CH12</f>
        <v>0.01</v>
      </c>
      <c r="CJ12" s="1249" t="s">
        <v>514</v>
      </c>
      <c r="CK12" s="1118">
        <v>396</v>
      </c>
      <c r="CL12" s="1118">
        <v>396</v>
      </c>
      <c r="CM12" s="1118">
        <v>396</v>
      </c>
      <c r="CN12" s="1118">
        <v>396</v>
      </c>
      <c r="CO12" s="1118">
        <v>396</v>
      </c>
      <c r="CP12" s="1118">
        <v>396</v>
      </c>
      <c r="CQ12" s="1118">
        <v>396</v>
      </c>
      <c r="CR12" s="1118">
        <v>396</v>
      </c>
      <c r="CS12" s="1118" t="s">
        <v>515</v>
      </c>
      <c r="CT12" s="1118" t="s">
        <v>516</v>
      </c>
      <c r="CU12" s="1235" t="s">
        <v>517</v>
      </c>
    </row>
    <row r="13" spans="1:158" ht="30" customHeight="1" x14ac:dyDescent="0.2">
      <c r="A13" s="1066"/>
      <c r="B13" s="1066"/>
      <c r="C13" s="1042"/>
      <c r="D13" s="1455"/>
      <c r="E13" s="1238"/>
      <c r="F13" s="1241"/>
      <c r="G13" s="1259"/>
      <c r="H13" s="1262"/>
      <c r="I13" s="1262"/>
      <c r="J13" s="1264"/>
      <c r="K13" s="1266"/>
      <c r="L13" s="600" t="s">
        <v>518</v>
      </c>
      <c r="M13" s="598">
        <v>288</v>
      </c>
      <c r="N13" s="45">
        <v>4649</v>
      </c>
      <c r="O13" s="47">
        <f>M13/N13</f>
        <v>6.1948806194880621E-2</v>
      </c>
      <c r="P13" s="45">
        <v>85</v>
      </c>
      <c r="Q13" s="45">
        <v>4649</v>
      </c>
      <c r="R13" s="47">
        <f>P13/Q13</f>
        <v>1.8283501828350184E-2</v>
      </c>
      <c r="S13" s="45">
        <f>M13+P13</f>
        <v>373</v>
      </c>
      <c r="T13" s="45">
        <v>4649</v>
      </c>
      <c r="U13" s="47">
        <f>S13/T13</f>
        <v>8.0232308023230808E-2</v>
      </c>
      <c r="V13" s="370"/>
      <c r="W13" s="598">
        <v>224</v>
      </c>
      <c r="X13" s="45">
        <v>4649</v>
      </c>
      <c r="Y13" s="47">
        <f>W13/X13</f>
        <v>4.818240481824048E-2</v>
      </c>
      <c r="Z13" s="45">
        <v>77</v>
      </c>
      <c r="AA13" s="45">
        <v>4649</v>
      </c>
      <c r="AB13" s="47">
        <f>Z13/AA13</f>
        <v>1.6562701656270166E-2</v>
      </c>
      <c r="AC13" s="45">
        <f>W13+Z13</f>
        <v>301</v>
      </c>
      <c r="AD13" s="45">
        <v>4649</v>
      </c>
      <c r="AE13" s="47">
        <f>AC13/AD13</f>
        <v>6.474510647451065E-2</v>
      </c>
      <c r="AF13" s="370"/>
      <c r="AG13" s="607">
        <f>M13+W13</f>
        <v>512</v>
      </c>
      <c r="AH13" s="608">
        <v>4649</v>
      </c>
      <c r="AI13" s="369">
        <f>AG13/AH13</f>
        <v>0.11013121101312111</v>
      </c>
      <c r="AJ13" s="608">
        <f>P13+Z13</f>
        <v>162</v>
      </c>
      <c r="AK13" s="608">
        <v>4649</v>
      </c>
      <c r="AL13" s="369">
        <f>AJ13/AK13</f>
        <v>3.484620348462035E-2</v>
      </c>
      <c r="AM13" s="608">
        <f>AG13+AJ13</f>
        <v>674</v>
      </c>
      <c r="AN13" s="608">
        <v>4649</v>
      </c>
      <c r="AO13" s="369">
        <f>AM13/AN13</f>
        <v>0.14497741449774146</v>
      </c>
      <c r="AP13" s="369"/>
      <c r="AQ13" s="407"/>
      <c r="AR13" s="598">
        <v>198</v>
      </c>
      <c r="AS13" s="45">
        <v>4649</v>
      </c>
      <c r="AT13" s="47">
        <f>AR13/AS13</f>
        <v>4.2589804258980429E-2</v>
      </c>
      <c r="AU13" s="45">
        <v>58</v>
      </c>
      <c r="AV13" s="45">
        <v>4649</v>
      </c>
      <c r="AW13" s="47">
        <f>AU13/AV13</f>
        <v>1.2475801247580125E-2</v>
      </c>
      <c r="AX13" s="45">
        <f>AR13+AU13</f>
        <v>256</v>
      </c>
      <c r="AY13" s="45">
        <v>4649</v>
      </c>
      <c r="AZ13" s="47">
        <f>AX13/AY13</f>
        <v>5.5065605506560554E-2</v>
      </c>
      <c r="BA13" s="370"/>
      <c r="BB13" s="598">
        <v>141</v>
      </c>
      <c r="BC13" s="45">
        <v>4649</v>
      </c>
      <c r="BD13" s="47">
        <f>BB13/BC13</f>
        <v>3.0329103032910303E-2</v>
      </c>
      <c r="BE13" s="45">
        <v>47</v>
      </c>
      <c r="BF13" s="45">
        <v>4649</v>
      </c>
      <c r="BG13" s="47">
        <f>BE13/BF13</f>
        <v>1.01097010109701E-2</v>
      </c>
      <c r="BH13" s="45">
        <f>BB13+BE13</f>
        <v>188</v>
      </c>
      <c r="BI13" s="45">
        <v>4649</v>
      </c>
      <c r="BJ13" s="47">
        <f>BH13/BI13</f>
        <v>4.0438804043880401E-2</v>
      </c>
      <c r="BK13" s="71"/>
      <c r="BL13" s="607">
        <f>AR13+BB13</f>
        <v>339</v>
      </c>
      <c r="BM13" s="608">
        <v>4649</v>
      </c>
      <c r="BN13" s="369">
        <f>BL13/BM13</f>
        <v>7.2918907291890725E-2</v>
      </c>
      <c r="BO13" s="608">
        <f>AU13+BE13</f>
        <v>105</v>
      </c>
      <c r="BP13" s="608">
        <v>4649</v>
      </c>
      <c r="BQ13" s="369">
        <f>BO13/BP13</f>
        <v>2.2585502258550227E-2</v>
      </c>
      <c r="BR13" s="608">
        <f>BL13+BO13</f>
        <v>444</v>
      </c>
      <c r="BS13" s="608">
        <v>4649</v>
      </c>
      <c r="BT13" s="369">
        <f>BR13/BS13</f>
        <v>9.5504409550440955E-2</v>
      </c>
      <c r="BU13" s="369"/>
      <c r="BV13" s="657"/>
      <c r="BW13" s="666">
        <f>AG13+BL13</f>
        <v>851</v>
      </c>
      <c r="BX13" s="653">
        <v>4649</v>
      </c>
      <c r="BY13" s="649">
        <f>BW13/BX13</f>
        <v>0.18305011830501183</v>
      </c>
      <c r="BZ13" s="653">
        <f>AJ13+BO13</f>
        <v>267</v>
      </c>
      <c r="CA13" s="653">
        <v>4649</v>
      </c>
      <c r="CB13" s="649">
        <f>BZ13/CA13</f>
        <v>5.7431705743170573E-2</v>
      </c>
      <c r="CC13" s="653">
        <f>BW13+BZ13</f>
        <v>1118</v>
      </c>
      <c r="CD13" s="653">
        <v>4649</v>
      </c>
      <c r="CE13" s="649">
        <f>CC13/CD13</f>
        <v>0.24048182404818241</v>
      </c>
      <c r="CF13" s="649"/>
      <c r="CG13" s="118"/>
      <c r="CH13" s="1196"/>
      <c r="CI13" s="1198"/>
      <c r="CJ13" s="1200"/>
      <c r="CK13" s="1112"/>
      <c r="CL13" s="1112"/>
      <c r="CM13" s="1112"/>
      <c r="CN13" s="1112"/>
      <c r="CO13" s="1112"/>
      <c r="CP13" s="1112"/>
      <c r="CQ13" s="1112"/>
      <c r="CR13" s="1112"/>
      <c r="CS13" s="1112"/>
      <c r="CT13" s="1112"/>
      <c r="CU13" s="1236"/>
    </row>
    <row r="14" spans="1:158" ht="30" customHeight="1" x14ac:dyDescent="0.2">
      <c r="A14" s="1066"/>
      <c r="B14" s="1066"/>
      <c r="C14" s="1042"/>
      <c r="D14" s="1455"/>
      <c r="E14" s="1238"/>
      <c r="F14" s="1241"/>
      <c r="G14" s="1259"/>
      <c r="H14" s="1262"/>
      <c r="I14" s="1262"/>
      <c r="J14" s="1264"/>
      <c r="K14" s="1266"/>
      <c r="L14" s="600" t="s">
        <v>519</v>
      </c>
      <c r="M14" s="598"/>
      <c r="N14" s="45"/>
      <c r="O14" s="47"/>
      <c r="P14" s="45"/>
      <c r="Q14" s="45"/>
      <c r="R14" s="47"/>
      <c r="S14" s="45">
        <v>409</v>
      </c>
      <c r="T14" s="45"/>
      <c r="U14" s="47"/>
      <c r="V14" s="370"/>
      <c r="W14" s="598"/>
      <c r="X14" s="45"/>
      <c r="Y14" s="47"/>
      <c r="Z14" s="45"/>
      <c r="AA14" s="45"/>
      <c r="AB14" s="47"/>
      <c r="AC14" s="45">
        <v>413</v>
      </c>
      <c r="AD14" s="45"/>
      <c r="AE14" s="47"/>
      <c r="AF14" s="370"/>
      <c r="AG14" s="607"/>
      <c r="AH14" s="608"/>
      <c r="AI14" s="369"/>
      <c r="AJ14" s="608"/>
      <c r="AK14" s="608"/>
      <c r="AL14" s="369"/>
      <c r="AM14" s="608">
        <f>S14+AC14</f>
        <v>822</v>
      </c>
      <c r="AN14" s="608"/>
      <c r="AO14" s="369"/>
      <c r="AP14" s="369"/>
      <c r="AQ14" s="407"/>
      <c r="AR14" s="598"/>
      <c r="AS14" s="45"/>
      <c r="AT14" s="47"/>
      <c r="AU14" s="45"/>
      <c r="AV14" s="45"/>
      <c r="AW14" s="47"/>
      <c r="AX14" s="45">
        <v>356</v>
      </c>
      <c r="AY14" s="45"/>
      <c r="AZ14" s="47"/>
      <c r="BA14" s="370"/>
      <c r="BB14" s="598"/>
      <c r="BC14" s="45"/>
      <c r="BD14" s="47"/>
      <c r="BE14" s="45"/>
      <c r="BF14" s="45"/>
      <c r="BG14" s="47"/>
      <c r="BH14" s="45">
        <v>288</v>
      </c>
      <c r="BI14" s="45"/>
      <c r="BJ14" s="47"/>
      <c r="BK14" s="71"/>
      <c r="BL14" s="607"/>
      <c r="BM14" s="608"/>
      <c r="BN14" s="369"/>
      <c r="BO14" s="608"/>
      <c r="BP14" s="608"/>
      <c r="BQ14" s="369"/>
      <c r="BR14" s="608">
        <f>AX14+BH14</f>
        <v>644</v>
      </c>
      <c r="BS14" s="608"/>
      <c r="BT14" s="369"/>
      <c r="BU14" s="369"/>
      <c r="BV14" s="657"/>
      <c r="BW14" s="666"/>
      <c r="BX14" s="653"/>
      <c r="BY14" s="649"/>
      <c r="BZ14" s="653"/>
      <c r="CA14" s="653"/>
      <c r="CB14" s="649"/>
      <c r="CC14" s="653">
        <f>AM14+BR14</f>
        <v>1466</v>
      </c>
      <c r="CD14" s="653"/>
      <c r="CE14" s="649"/>
      <c r="CF14" s="649"/>
      <c r="CG14" s="118"/>
      <c r="CH14" s="1196"/>
      <c r="CI14" s="1198"/>
      <c r="CJ14" s="1200"/>
      <c r="CK14" s="1112"/>
      <c r="CL14" s="1112"/>
      <c r="CM14" s="1112"/>
      <c r="CN14" s="1112"/>
      <c r="CO14" s="1112"/>
      <c r="CP14" s="1112"/>
      <c r="CQ14" s="1112"/>
      <c r="CR14" s="1112"/>
      <c r="CS14" s="1112"/>
      <c r="CT14" s="1112"/>
      <c r="CU14" s="1236"/>
    </row>
    <row r="15" spans="1:158" ht="30" customHeight="1" thickBot="1" x14ac:dyDescent="0.25">
      <c r="A15" s="1066"/>
      <c r="B15" s="1066"/>
      <c r="C15" s="1042"/>
      <c r="D15" s="1455"/>
      <c r="E15" s="1239"/>
      <c r="F15" s="1242"/>
      <c r="G15" s="1260"/>
      <c r="H15" s="1263"/>
      <c r="I15" s="1263"/>
      <c r="J15" s="1171"/>
      <c r="K15" s="1267"/>
      <c r="L15" s="613" t="s">
        <v>504</v>
      </c>
      <c r="M15" s="609">
        <f>M12+M13</f>
        <v>365</v>
      </c>
      <c r="N15" s="610">
        <f>N12+N13</f>
        <v>5785</v>
      </c>
      <c r="O15" s="611">
        <f>M15/N15</f>
        <v>6.3094209161624892E-2</v>
      </c>
      <c r="P15" s="610">
        <f>P12+P13</f>
        <v>106</v>
      </c>
      <c r="Q15" s="610">
        <f>Q12+Q13</f>
        <v>5785</v>
      </c>
      <c r="R15" s="611">
        <f>P15/Q15</f>
        <v>1.8323249783923943E-2</v>
      </c>
      <c r="S15" s="610">
        <f>S12+S13</f>
        <v>471</v>
      </c>
      <c r="T15" s="610">
        <f>T12+T13</f>
        <v>5785</v>
      </c>
      <c r="U15" s="611">
        <f t="shared" ref="U15:U21" si="0">S15/T15</f>
        <v>8.1417458945548832E-2</v>
      </c>
      <c r="V15" s="612">
        <f>25%/4</f>
        <v>6.25E-2</v>
      </c>
      <c r="W15" s="609">
        <f>W12+W13</f>
        <v>285</v>
      </c>
      <c r="X15" s="610">
        <f>X12+X13</f>
        <v>5785</v>
      </c>
      <c r="Y15" s="611">
        <f>W15/X15</f>
        <v>4.9265341400172864E-2</v>
      </c>
      <c r="Z15" s="610">
        <f>Z12+Z13</f>
        <v>101</v>
      </c>
      <c r="AA15" s="610">
        <f>AA12+AA13</f>
        <v>5785</v>
      </c>
      <c r="AB15" s="611">
        <f>Z15/AA15</f>
        <v>1.7458945548833191E-2</v>
      </c>
      <c r="AC15" s="610">
        <f>AC12+AC13</f>
        <v>386</v>
      </c>
      <c r="AD15" s="610">
        <f>AD12+AD13</f>
        <v>5785</v>
      </c>
      <c r="AE15" s="611">
        <f t="shared" ref="AE15:AE21" si="1">AC15/AD15</f>
        <v>6.6724286949006048E-2</v>
      </c>
      <c r="AF15" s="612">
        <f>25%/4</f>
        <v>6.25E-2</v>
      </c>
      <c r="AG15" s="609">
        <f>AG12+AG13</f>
        <v>650</v>
      </c>
      <c r="AH15" s="610">
        <f>X15</f>
        <v>5785</v>
      </c>
      <c r="AI15" s="611">
        <f>AG15/AH15</f>
        <v>0.11235955056179775</v>
      </c>
      <c r="AJ15" s="610">
        <f>AJ12+AJ13</f>
        <v>207</v>
      </c>
      <c r="AK15" s="610">
        <f>AA15</f>
        <v>5785</v>
      </c>
      <c r="AL15" s="611">
        <f>AJ15/AK15</f>
        <v>3.578219533275713E-2</v>
      </c>
      <c r="AM15" s="610">
        <f>AM12+AM13</f>
        <v>857</v>
      </c>
      <c r="AN15" s="610">
        <f>AD15</f>
        <v>5785</v>
      </c>
      <c r="AO15" s="611">
        <f>AM15/AN15</f>
        <v>0.14814174589455489</v>
      </c>
      <c r="AP15" s="611">
        <f>K12/2</f>
        <v>0.125</v>
      </c>
      <c r="AQ15" s="612">
        <v>0.5</v>
      </c>
      <c r="AR15" s="609">
        <f>AR12+AR13</f>
        <v>266</v>
      </c>
      <c r="AS15" s="610">
        <f>AS12+AS13</f>
        <v>5785</v>
      </c>
      <c r="AT15" s="611">
        <f>AR15/AS15</f>
        <v>4.5980985306828003E-2</v>
      </c>
      <c r="AU15" s="610">
        <f>AU12+AU13</f>
        <v>79</v>
      </c>
      <c r="AV15" s="610">
        <f>AV12+AV13</f>
        <v>5785</v>
      </c>
      <c r="AW15" s="611">
        <f>AU15/AV15</f>
        <v>1.3656006914433881E-2</v>
      </c>
      <c r="AX15" s="610">
        <f>AX12+AX13</f>
        <v>345</v>
      </c>
      <c r="AY15" s="610">
        <f>AY12+AY13</f>
        <v>5785</v>
      </c>
      <c r="AZ15" s="611">
        <f t="shared" ref="AZ15:AZ21" si="2">AX15/AY15</f>
        <v>5.9636992221261884E-2</v>
      </c>
      <c r="BA15" s="612">
        <f>25%/4</f>
        <v>6.25E-2</v>
      </c>
      <c r="BB15" s="609">
        <f>BB12+BB13</f>
        <v>174</v>
      </c>
      <c r="BC15" s="610">
        <f>BC12+BC13</f>
        <v>5785</v>
      </c>
      <c r="BD15" s="611">
        <f>BB15/BC15</f>
        <v>3.0077787381158169E-2</v>
      </c>
      <c r="BE15" s="610">
        <f>BE12+BE13</f>
        <v>61</v>
      </c>
      <c r="BF15" s="610">
        <f>BF12+BF13</f>
        <v>5785</v>
      </c>
      <c r="BG15" s="611">
        <f>BE15/BF15</f>
        <v>1.0544511668107173E-2</v>
      </c>
      <c r="BH15" s="610">
        <f>BH12+BH13</f>
        <v>235</v>
      </c>
      <c r="BI15" s="610">
        <f>BI12+BI13</f>
        <v>5785</v>
      </c>
      <c r="BJ15" s="611">
        <f t="shared" ref="BJ15:BJ21" si="3">BH15/BI15</f>
        <v>4.0622299049265342E-2</v>
      </c>
      <c r="BK15" s="658">
        <f>25%/4</f>
        <v>6.25E-2</v>
      </c>
      <c r="BL15" s="609">
        <f>BL12+BL13</f>
        <v>440</v>
      </c>
      <c r="BM15" s="610">
        <f>BM12+BM13</f>
        <v>5785</v>
      </c>
      <c r="BN15" s="611">
        <f>BL15/BM15</f>
        <v>7.6058772687986165E-2</v>
      </c>
      <c r="BO15" s="610">
        <f>BO12+BO13</f>
        <v>140</v>
      </c>
      <c r="BP15" s="610">
        <f>BP12+BP13</f>
        <v>5785</v>
      </c>
      <c r="BQ15" s="611">
        <f>BO15/BP15</f>
        <v>2.4200518582541054E-2</v>
      </c>
      <c r="BR15" s="610">
        <f>BR12+BR13</f>
        <v>580</v>
      </c>
      <c r="BS15" s="610">
        <f>BS12+BS13</f>
        <v>5785</v>
      </c>
      <c r="BT15" s="611">
        <f>BR15/BS15</f>
        <v>0.10025929127052723</v>
      </c>
      <c r="BU15" s="611">
        <v>0.06</v>
      </c>
      <c r="BV15" s="658">
        <v>0.5</v>
      </c>
      <c r="BW15" s="617">
        <f>BW12+BW13</f>
        <v>1090</v>
      </c>
      <c r="BX15" s="618">
        <f>BX12+BX13</f>
        <v>5785</v>
      </c>
      <c r="BY15" s="619">
        <f>BW15/BX15</f>
        <v>0.18841832324978391</v>
      </c>
      <c r="BZ15" s="618">
        <f>BZ12+BZ13</f>
        <v>347</v>
      </c>
      <c r="CA15" s="618">
        <f>CA12+CA13</f>
        <v>5785</v>
      </c>
      <c r="CB15" s="619">
        <f>BZ15/CA15</f>
        <v>5.9982713915298184E-2</v>
      </c>
      <c r="CC15" s="618">
        <f>CC12+CC13</f>
        <v>1437</v>
      </c>
      <c r="CD15" s="618">
        <f>CD12+CD13</f>
        <v>5785</v>
      </c>
      <c r="CE15" s="619">
        <f t="shared" ref="CE15:CE21" si="4">CC15/CD15</f>
        <v>0.24840103716508211</v>
      </c>
      <c r="CF15" s="619">
        <v>0.25</v>
      </c>
      <c r="CG15" s="620">
        <v>1</v>
      </c>
      <c r="CH15" s="1251"/>
      <c r="CI15" s="1253"/>
      <c r="CJ15" s="1201"/>
      <c r="CK15" s="1111"/>
      <c r="CL15" s="1111"/>
      <c r="CM15" s="1111"/>
      <c r="CN15" s="1111"/>
      <c r="CO15" s="1111"/>
      <c r="CP15" s="1111"/>
      <c r="CQ15" s="1111"/>
      <c r="CR15" s="1111"/>
      <c r="CS15" s="1111"/>
      <c r="CT15" s="1111"/>
      <c r="CU15" s="1236"/>
    </row>
    <row r="16" spans="1:158" ht="34" customHeight="1" x14ac:dyDescent="0.2">
      <c r="A16" s="1066"/>
      <c r="B16" s="1066"/>
      <c r="C16" s="1064"/>
      <c r="D16" s="1455"/>
      <c r="E16" s="1237" t="s">
        <v>520</v>
      </c>
      <c r="F16" s="1240" t="s">
        <v>52</v>
      </c>
      <c r="G16" s="1243" t="s">
        <v>53</v>
      </c>
      <c r="H16" s="1240" t="s">
        <v>14</v>
      </c>
      <c r="I16" s="1240" t="s">
        <v>521</v>
      </c>
      <c r="J16" s="1240">
        <v>2022</v>
      </c>
      <c r="K16" s="1246">
        <v>0.8</v>
      </c>
      <c r="L16" s="599" t="s">
        <v>513</v>
      </c>
      <c r="M16" s="596">
        <v>59</v>
      </c>
      <c r="N16" s="432">
        <v>77</v>
      </c>
      <c r="O16" s="594">
        <f>M16/N16</f>
        <v>0.76623376623376627</v>
      </c>
      <c r="P16" s="432">
        <v>7</v>
      </c>
      <c r="Q16" s="432">
        <v>21</v>
      </c>
      <c r="R16" s="594">
        <f>P16/Q16</f>
        <v>0.33333333333333331</v>
      </c>
      <c r="S16" s="432">
        <f>M16+P16</f>
        <v>66</v>
      </c>
      <c r="T16" s="432">
        <f>N16+Q16</f>
        <v>98</v>
      </c>
      <c r="U16" s="594">
        <f t="shared" si="0"/>
        <v>0.67346938775510201</v>
      </c>
      <c r="V16" s="595"/>
      <c r="W16" s="596">
        <v>46</v>
      </c>
      <c r="X16" s="432">
        <v>61</v>
      </c>
      <c r="Y16" s="594">
        <f>W16/X16</f>
        <v>0.75409836065573765</v>
      </c>
      <c r="Z16" s="432">
        <v>9</v>
      </c>
      <c r="AA16" s="432">
        <v>24</v>
      </c>
      <c r="AB16" s="594">
        <f>Z16/AA16</f>
        <v>0.375</v>
      </c>
      <c r="AC16" s="432">
        <f>W16+Z16</f>
        <v>55</v>
      </c>
      <c r="AD16" s="432">
        <f>X16+AA16</f>
        <v>85</v>
      </c>
      <c r="AE16" s="594">
        <f t="shared" si="1"/>
        <v>0.6470588235294118</v>
      </c>
      <c r="AF16" s="595"/>
      <c r="AG16" s="605">
        <f>M16+W16</f>
        <v>105</v>
      </c>
      <c r="AH16" s="606">
        <f>N16+X16</f>
        <v>138</v>
      </c>
      <c r="AI16" s="437">
        <f t="shared" ref="AI16:AI21" si="5">AG16/AH16</f>
        <v>0.76086956521739135</v>
      </c>
      <c r="AJ16" s="606">
        <f>P16+Z16</f>
        <v>16</v>
      </c>
      <c r="AK16" s="606">
        <f>Q16+AA16</f>
        <v>45</v>
      </c>
      <c r="AL16" s="437">
        <f t="shared" ref="AL16:AL21" si="6">AJ16/AK16</f>
        <v>0.35555555555555557</v>
      </c>
      <c r="AM16" s="606">
        <f>S16+AC16</f>
        <v>121</v>
      </c>
      <c r="AN16" s="606">
        <f>T16+AD16</f>
        <v>183</v>
      </c>
      <c r="AO16" s="437">
        <f t="shared" ref="AO16:AO21" si="7">AM16/AN16</f>
        <v>0.66120218579234968</v>
      </c>
      <c r="AP16" s="437"/>
      <c r="AQ16" s="438"/>
      <c r="AR16" s="596">
        <v>23</v>
      </c>
      <c r="AS16" s="432">
        <v>68</v>
      </c>
      <c r="AT16" s="594">
        <f>AR16/AS16</f>
        <v>0.33823529411764708</v>
      </c>
      <c r="AU16" s="432">
        <v>6</v>
      </c>
      <c r="AV16" s="432">
        <v>21</v>
      </c>
      <c r="AW16" s="594">
        <f>AU16/AV16</f>
        <v>0.2857142857142857</v>
      </c>
      <c r="AX16" s="432">
        <f>AR16+AU16</f>
        <v>29</v>
      </c>
      <c r="AY16" s="432">
        <f>AS16+AV16</f>
        <v>89</v>
      </c>
      <c r="AZ16" s="594">
        <f t="shared" si="2"/>
        <v>0.3258426966292135</v>
      </c>
      <c r="BA16" s="595"/>
      <c r="BB16" s="596">
        <v>31</v>
      </c>
      <c r="BC16" s="432">
        <v>33</v>
      </c>
      <c r="BD16" s="594">
        <f>BB16/BC16</f>
        <v>0.93939393939393945</v>
      </c>
      <c r="BE16" s="432">
        <v>3</v>
      </c>
      <c r="BF16" s="432">
        <v>14</v>
      </c>
      <c r="BG16" s="594">
        <f>BE16/BF16</f>
        <v>0.21428571428571427</v>
      </c>
      <c r="BH16" s="432">
        <f>BB16+BE16</f>
        <v>34</v>
      </c>
      <c r="BI16" s="432">
        <f>BC16+BF16</f>
        <v>47</v>
      </c>
      <c r="BJ16" s="594">
        <f t="shared" si="3"/>
        <v>0.72340425531914898</v>
      </c>
      <c r="BK16" s="433"/>
      <c r="BL16" s="605">
        <f>AR16+BB16</f>
        <v>54</v>
      </c>
      <c r="BM16" s="606">
        <f>AS16+BC16</f>
        <v>101</v>
      </c>
      <c r="BN16" s="437">
        <f>BL16/BM16</f>
        <v>0.53465346534653468</v>
      </c>
      <c r="BO16" s="606">
        <f>AU16+BE16</f>
        <v>9</v>
      </c>
      <c r="BP16" s="606">
        <f>AV16+BF16</f>
        <v>35</v>
      </c>
      <c r="BQ16" s="437">
        <f>BO16/BP16</f>
        <v>0.25714285714285712</v>
      </c>
      <c r="BR16" s="606">
        <f t="shared" ref="BR16:BS19" si="8">AX16+BH16</f>
        <v>63</v>
      </c>
      <c r="BS16" s="606">
        <f t="shared" si="8"/>
        <v>136</v>
      </c>
      <c r="BT16" s="437">
        <f t="shared" ref="BT16:BT21" si="9">BR16/BS16</f>
        <v>0.46323529411764708</v>
      </c>
      <c r="BU16" s="437"/>
      <c r="BV16" s="656"/>
      <c r="BW16" s="663">
        <f>AG16+BL16</f>
        <v>159</v>
      </c>
      <c r="BX16" s="664">
        <f>AH16+BM16</f>
        <v>239</v>
      </c>
      <c r="BY16" s="665">
        <f>BW16/BX16</f>
        <v>0.66527196652719667</v>
      </c>
      <c r="BZ16" s="664">
        <f>AJ16+BO16</f>
        <v>25</v>
      </c>
      <c r="CA16" s="664">
        <f>AK16+BP16</f>
        <v>80</v>
      </c>
      <c r="CB16" s="665">
        <f>BZ16/CA16</f>
        <v>0.3125</v>
      </c>
      <c r="CC16" s="664">
        <f>BW16+BZ16</f>
        <v>184</v>
      </c>
      <c r="CD16" s="664">
        <f>AN16+BS16</f>
        <v>319</v>
      </c>
      <c r="CE16" s="665">
        <f t="shared" si="4"/>
        <v>0.57680250783699061</v>
      </c>
      <c r="CF16" s="665"/>
      <c r="CG16" s="671"/>
      <c r="CH16" s="1195">
        <v>0.02</v>
      </c>
      <c r="CI16" s="1197">
        <f>CG19*CH16</f>
        <v>1.5883785664578983E-2</v>
      </c>
      <c r="CJ16" s="1199" t="s">
        <v>522</v>
      </c>
      <c r="CK16" s="1110">
        <v>60</v>
      </c>
      <c r="CL16" s="1110">
        <v>60</v>
      </c>
      <c r="CM16" s="1110">
        <v>60</v>
      </c>
      <c r="CN16" s="1110">
        <v>60</v>
      </c>
      <c r="CO16" s="1110">
        <v>60</v>
      </c>
      <c r="CP16" s="1110">
        <v>60</v>
      </c>
      <c r="CQ16" s="1110">
        <v>60</v>
      </c>
      <c r="CR16" s="1110">
        <v>60</v>
      </c>
      <c r="CS16" s="1110" t="s">
        <v>523</v>
      </c>
      <c r="CT16" s="1110" t="s">
        <v>524</v>
      </c>
      <c r="CU16" s="1236" t="s">
        <v>517</v>
      </c>
    </row>
    <row r="17" spans="1:99" ht="44" customHeight="1" x14ac:dyDescent="0.2">
      <c r="A17" s="1066"/>
      <c r="B17" s="1066"/>
      <c r="C17" s="1064"/>
      <c r="D17" s="1455"/>
      <c r="E17" s="1238"/>
      <c r="F17" s="1241"/>
      <c r="G17" s="1244"/>
      <c r="H17" s="1241"/>
      <c r="I17" s="1241"/>
      <c r="J17" s="1241"/>
      <c r="K17" s="1247"/>
      <c r="L17" s="600" t="s">
        <v>518</v>
      </c>
      <c r="M17" s="598">
        <v>232</v>
      </c>
      <c r="N17" s="45">
        <v>288</v>
      </c>
      <c r="O17" s="47">
        <f>M17/N17</f>
        <v>0.80555555555555558</v>
      </c>
      <c r="P17" s="45">
        <v>26</v>
      </c>
      <c r="Q17" s="45">
        <v>85</v>
      </c>
      <c r="R17" s="47">
        <f>P17/Q17</f>
        <v>0.30588235294117649</v>
      </c>
      <c r="S17" s="45">
        <f>M17+P17</f>
        <v>258</v>
      </c>
      <c r="T17" s="45">
        <f>N17+Q17</f>
        <v>373</v>
      </c>
      <c r="U17" s="47">
        <f t="shared" si="0"/>
        <v>0.69168900804289546</v>
      </c>
      <c r="V17" s="370"/>
      <c r="W17" s="598">
        <v>203</v>
      </c>
      <c r="X17" s="45">
        <v>224</v>
      </c>
      <c r="Y17" s="47">
        <f>W17/X17</f>
        <v>0.90625</v>
      </c>
      <c r="Z17" s="45">
        <v>29</v>
      </c>
      <c r="AA17" s="45">
        <v>77</v>
      </c>
      <c r="AB17" s="47">
        <f>Z17/AA17</f>
        <v>0.37662337662337664</v>
      </c>
      <c r="AC17" s="45">
        <f>W17+Z17</f>
        <v>232</v>
      </c>
      <c r="AD17" s="45">
        <f>X17+AA17</f>
        <v>301</v>
      </c>
      <c r="AE17" s="47">
        <f t="shared" si="1"/>
        <v>0.77076411960132896</v>
      </c>
      <c r="AF17" s="370"/>
      <c r="AG17" s="607">
        <f>M17+W17</f>
        <v>435</v>
      </c>
      <c r="AH17" s="608">
        <f>N17+X17</f>
        <v>512</v>
      </c>
      <c r="AI17" s="369">
        <f t="shared" si="5"/>
        <v>0.849609375</v>
      </c>
      <c r="AJ17" s="616">
        <f>P17+Z17</f>
        <v>55</v>
      </c>
      <c r="AK17" s="608">
        <f>Q17+AA17</f>
        <v>162</v>
      </c>
      <c r="AL17" s="369">
        <f t="shared" si="6"/>
        <v>0.33950617283950618</v>
      </c>
      <c r="AM17" s="608">
        <f t="shared" ref="AM17:AM22" si="10">S17+AC17</f>
        <v>490</v>
      </c>
      <c r="AN17" s="608">
        <f>T17+AD17</f>
        <v>674</v>
      </c>
      <c r="AO17" s="369">
        <f t="shared" si="7"/>
        <v>0.72700296735905046</v>
      </c>
      <c r="AP17" s="369"/>
      <c r="AQ17" s="407"/>
      <c r="AR17" s="598">
        <v>51</v>
      </c>
      <c r="AS17" s="45">
        <v>198</v>
      </c>
      <c r="AT17" s="47">
        <f>AR17/AS17</f>
        <v>0.25757575757575757</v>
      </c>
      <c r="AU17" s="45">
        <v>9</v>
      </c>
      <c r="AV17" s="45">
        <v>58</v>
      </c>
      <c r="AW17" s="47">
        <f>AU17/AV17</f>
        <v>0.15517241379310345</v>
      </c>
      <c r="AX17" s="45">
        <f>AR17+AU17</f>
        <v>60</v>
      </c>
      <c r="AY17" s="45">
        <f>AS17+AV17</f>
        <v>256</v>
      </c>
      <c r="AZ17" s="47">
        <f t="shared" si="2"/>
        <v>0.234375</v>
      </c>
      <c r="BA17" s="370"/>
      <c r="BB17" s="598">
        <v>159</v>
      </c>
      <c r="BC17" s="45">
        <v>141</v>
      </c>
      <c r="BD17" s="47">
        <f>BB17/BC17</f>
        <v>1.1276595744680851</v>
      </c>
      <c r="BE17" s="45">
        <v>20</v>
      </c>
      <c r="BF17" s="45">
        <v>47</v>
      </c>
      <c r="BG17" s="47">
        <f>BE17/BF17</f>
        <v>0.42553191489361702</v>
      </c>
      <c r="BH17" s="45">
        <f>BB17+BE17</f>
        <v>179</v>
      </c>
      <c r="BI17" s="45">
        <f>BC17+BF17</f>
        <v>188</v>
      </c>
      <c r="BJ17" s="47">
        <f t="shared" si="3"/>
        <v>0.9521276595744681</v>
      </c>
      <c r="BK17" s="71"/>
      <c r="BL17" s="607">
        <f>AR17+BB17</f>
        <v>210</v>
      </c>
      <c r="BM17" s="608">
        <f>AS17+BC17</f>
        <v>339</v>
      </c>
      <c r="BN17" s="369">
        <f>BL17/BM17</f>
        <v>0.61946902654867253</v>
      </c>
      <c r="BO17" s="616">
        <f>AU17+BE17</f>
        <v>29</v>
      </c>
      <c r="BP17" s="608">
        <f>AV17+BF17</f>
        <v>105</v>
      </c>
      <c r="BQ17" s="369">
        <f>BO17/BP17</f>
        <v>0.27619047619047621</v>
      </c>
      <c r="BR17" s="608">
        <f t="shared" si="8"/>
        <v>239</v>
      </c>
      <c r="BS17" s="608">
        <f t="shared" si="8"/>
        <v>444</v>
      </c>
      <c r="BT17" s="369">
        <f t="shared" si="9"/>
        <v>0.53828828828828834</v>
      </c>
      <c r="BU17" s="369"/>
      <c r="BV17" s="657"/>
      <c r="BW17" s="666">
        <f>AG17+BL17</f>
        <v>645</v>
      </c>
      <c r="BX17" s="653">
        <f>AH17+BM17</f>
        <v>851</v>
      </c>
      <c r="BY17" s="649">
        <f>BW17/BX17</f>
        <v>0.75793184488836662</v>
      </c>
      <c r="BZ17" s="653">
        <f>AJ17+BO17</f>
        <v>84</v>
      </c>
      <c r="CA17" s="653">
        <f>AK17+BP17</f>
        <v>267</v>
      </c>
      <c r="CB17" s="649">
        <f>BZ17/CA17</f>
        <v>0.3146067415730337</v>
      </c>
      <c r="CC17" s="653">
        <f>BW17+BZ17</f>
        <v>729</v>
      </c>
      <c r="CD17" s="653">
        <f>AN17+BS17</f>
        <v>1118</v>
      </c>
      <c r="CE17" s="649">
        <f t="shared" si="4"/>
        <v>0.65205724508050089</v>
      </c>
      <c r="CF17" s="649"/>
      <c r="CG17" s="118"/>
      <c r="CH17" s="1196"/>
      <c r="CI17" s="1198"/>
      <c r="CJ17" s="1201"/>
      <c r="CK17" s="1111"/>
      <c r="CL17" s="1111"/>
      <c r="CM17" s="1111"/>
      <c r="CN17" s="1111"/>
      <c r="CO17" s="1111"/>
      <c r="CP17" s="1111"/>
      <c r="CQ17" s="1111"/>
      <c r="CR17" s="1111"/>
      <c r="CS17" s="1111"/>
      <c r="CT17" s="1111"/>
      <c r="CU17" s="1236"/>
    </row>
    <row r="18" spans="1:99" ht="32" customHeight="1" x14ac:dyDescent="0.2">
      <c r="A18" s="1066"/>
      <c r="B18" s="1066"/>
      <c r="C18" s="1064"/>
      <c r="D18" s="1455"/>
      <c r="E18" s="1238"/>
      <c r="F18" s="1241"/>
      <c r="G18" s="1244"/>
      <c r="H18" s="1241"/>
      <c r="I18" s="1241"/>
      <c r="J18" s="1241"/>
      <c r="K18" s="1247"/>
      <c r="L18" s="600" t="s">
        <v>519</v>
      </c>
      <c r="M18" s="598"/>
      <c r="N18" s="45"/>
      <c r="O18" s="47"/>
      <c r="P18" s="45"/>
      <c r="Q18" s="45"/>
      <c r="R18" s="47"/>
      <c r="S18" s="45">
        <v>226</v>
      </c>
      <c r="T18" s="45">
        <v>409</v>
      </c>
      <c r="U18" s="47">
        <f t="shared" si="0"/>
        <v>0.55256723716381417</v>
      </c>
      <c r="V18" s="370"/>
      <c r="W18" s="598"/>
      <c r="X18" s="45"/>
      <c r="Y18" s="47"/>
      <c r="Z18" s="45"/>
      <c r="AA18" s="45"/>
      <c r="AB18" s="47"/>
      <c r="AC18" s="45">
        <v>240</v>
      </c>
      <c r="AD18" s="45">
        <v>413</v>
      </c>
      <c r="AE18" s="47">
        <f t="shared" si="1"/>
        <v>0.58111380145278446</v>
      </c>
      <c r="AF18" s="370"/>
      <c r="AG18" s="607"/>
      <c r="AH18" s="608"/>
      <c r="AI18" s="369"/>
      <c r="AJ18" s="616"/>
      <c r="AK18" s="608"/>
      <c r="AL18" s="369"/>
      <c r="AM18" s="608">
        <f t="shared" si="10"/>
        <v>466</v>
      </c>
      <c r="AN18" s="608">
        <f>T18+AD18</f>
        <v>822</v>
      </c>
      <c r="AO18" s="369">
        <f t="shared" si="7"/>
        <v>0.56690997566909973</v>
      </c>
      <c r="AP18" s="369"/>
      <c r="AQ18" s="407"/>
      <c r="AR18" s="598"/>
      <c r="AS18" s="45"/>
      <c r="AT18" s="47"/>
      <c r="AU18" s="45"/>
      <c r="AV18" s="45"/>
      <c r="AW18" s="47"/>
      <c r="AX18" s="45">
        <v>162</v>
      </c>
      <c r="AY18" s="45">
        <v>356</v>
      </c>
      <c r="AZ18" s="47">
        <f t="shared" si="2"/>
        <v>0.4550561797752809</v>
      </c>
      <c r="BA18" s="370"/>
      <c r="BB18" s="598"/>
      <c r="BC18" s="45"/>
      <c r="BD18" s="47"/>
      <c r="BE18" s="45"/>
      <c r="BF18" s="45"/>
      <c r="BG18" s="47"/>
      <c r="BH18" s="45">
        <v>140</v>
      </c>
      <c r="BI18" s="45">
        <v>288</v>
      </c>
      <c r="BJ18" s="47">
        <f t="shared" si="3"/>
        <v>0.4861111111111111</v>
      </c>
      <c r="BK18" s="71"/>
      <c r="BL18" s="607"/>
      <c r="BM18" s="608"/>
      <c r="BN18" s="369"/>
      <c r="BO18" s="616"/>
      <c r="BP18" s="608"/>
      <c r="BQ18" s="369"/>
      <c r="BR18" s="608">
        <f t="shared" si="8"/>
        <v>302</v>
      </c>
      <c r="BS18" s="608">
        <f t="shared" si="8"/>
        <v>644</v>
      </c>
      <c r="BT18" s="369">
        <f t="shared" si="9"/>
        <v>0.46894409937888198</v>
      </c>
      <c r="BU18" s="369"/>
      <c r="BV18" s="657"/>
      <c r="BW18" s="666"/>
      <c r="BX18" s="653"/>
      <c r="BY18" s="649"/>
      <c r="BZ18" s="653"/>
      <c r="CA18" s="653"/>
      <c r="CB18" s="649"/>
      <c r="CC18" s="653">
        <f>AM18+BR18</f>
        <v>768</v>
      </c>
      <c r="CD18" s="653">
        <f>AN18+BS18</f>
        <v>1466</v>
      </c>
      <c r="CE18" s="649">
        <f t="shared" si="4"/>
        <v>0.52387448840381989</v>
      </c>
      <c r="CF18" s="649"/>
      <c r="CG18" s="118"/>
      <c r="CH18" s="1196"/>
      <c r="CI18" s="1198"/>
      <c r="CJ18" s="1199" t="s">
        <v>525</v>
      </c>
      <c r="CK18" s="1110">
        <v>0</v>
      </c>
      <c r="CL18" s="1110">
        <v>0</v>
      </c>
      <c r="CM18" s="1110">
        <v>1</v>
      </c>
      <c r="CN18" s="1110">
        <v>1</v>
      </c>
      <c r="CO18" s="1110" t="s">
        <v>526</v>
      </c>
      <c r="CP18" s="1110" t="s">
        <v>526</v>
      </c>
      <c r="CQ18" s="1110" t="s">
        <v>526</v>
      </c>
      <c r="CR18" s="1110" t="s">
        <v>526</v>
      </c>
      <c r="CS18" s="1110" t="s">
        <v>527</v>
      </c>
      <c r="CT18" s="1110" t="s">
        <v>455</v>
      </c>
      <c r="CU18" s="1250"/>
    </row>
    <row r="19" spans="1:99" ht="38" customHeight="1" thickBot="1" x14ac:dyDescent="0.25">
      <c r="A19" s="1066"/>
      <c r="B19" s="1066"/>
      <c r="C19" s="1064"/>
      <c r="D19" s="1455"/>
      <c r="E19" s="1239"/>
      <c r="F19" s="1242"/>
      <c r="G19" s="1245"/>
      <c r="H19" s="1242"/>
      <c r="I19" s="1242"/>
      <c r="J19" s="1242"/>
      <c r="K19" s="1248"/>
      <c r="L19" s="613" t="s">
        <v>504</v>
      </c>
      <c r="M19" s="617">
        <f>M16+M17</f>
        <v>291</v>
      </c>
      <c r="N19" s="618">
        <f>N16+N17</f>
        <v>365</v>
      </c>
      <c r="O19" s="619">
        <f>M19/N19</f>
        <v>0.79726027397260268</v>
      </c>
      <c r="P19" s="618">
        <f>P16+P17</f>
        <v>33</v>
      </c>
      <c r="Q19" s="618">
        <f>Q16+Q17</f>
        <v>106</v>
      </c>
      <c r="R19" s="619">
        <f>P19/Q19</f>
        <v>0.31132075471698112</v>
      </c>
      <c r="S19" s="618">
        <f>S16+S17</f>
        <v>324</v>
      </c>
      <c r="T19" s="618">
        <f>T16+T17</f>
        <v>471</v>
      </c>
      <c r="U19" s="619">
        <f t="shared" si="0"/>
        <v>0.68789808917197448</v>
      </c>
      <c r="V19" s="620">
        <v>0.8</v>
      </c>
      <c r="W19" s="617">
        <f>W16+W17</f>
        <v>249</v>
      </c>
      <c r="X19" s="618">
        <f>X16+X17</f>
        <v>285</v>
      </c>
      <c r="Y19" s="619">
        <f>W19/X19</f>
        <v>0.87368421052631584</v>
      </c>
      <c r="Z19" s="618">
        <f>Z16+Z17</f>
        <v>38</v>
      </c>
      <c r="AA19" s="618">
        <f>AA16+AA17</f>
        <v>101</v>
      </c>
      <c r="AB19" s="619">
        <f>Z19/AA19</f>
        <v>0.37623762376237624</v>
      </c>
      <c r="AC19" s="618">
        <f>AC16+AC17</f>
        <v>287</v>
      </c>
      <c r="AD19" s="618">
        <f>AD16+AD17</f>
        <v>386</v>
      </c>
      <c r="AE19" s="619">
        <f t="shared" si="1"/>
        <v>0.74352331606217614</v>
      </c>
      <c r="AF19" s="620">
        <v>0.8</v>
      </c>
      <c r="AG19" s="617">
        <f>M19+W19</f>
        <v>540</v>
      </c>
      <c r="AH19" s="618">
        <f>N19+X19</f>
        <v>650</v>
      </c>
      <c r="AI19" s="619">
        <f t="shared" si="5"/>
        <v>0.83076923076923082</v>
      </c>
      <c r="AJ19" s="621">
        <f>P19+Z19</f>
        <v>71</v>
      </c>
      <c r="AK19" s="618">
        <f>Q19+AA19</f>
        <v>207</v>
      </c>
      <c r="AL19" s="619">
        <f t="shared" si="6"/>
        <v>0.34299516908212563</v>
      </c>
      <c r="AM19" s="618">
        <f t="shared" si="10"/>
        <v>611</v>
      </c>
      <c r="AN19" s="618">
        <f>T19+AD19</f>
        <v>857</v>
      </c>
      <c r="AO19" s="619">
        <f t="shared" si="7"/>
        <v>0.71295215869311557</v>
      </c>
      <c r="AP19" s="619">
        <v>0.8</v>
      </c>
      <c r="AQ19" s="620">
        <f>AO19/AP19/2</f>
        <v>0.44559509918319723</v>
      </c>
      <c r="AR19" s="617">
        <f>AR16+AR17</f>
        <v>74</v>
      </c>
      <c r="AS19" s="618">
        <f>AS16+AS17</f>
        <v>266</v>
      </c>
      <c r="AT19" s="619">
        <f>AR19/AS19</f>
        <v>0.2781954887218045</v>
      </c>
      <c r="AU19" s="618">
        <f>AU16+AU17</f>
        <v>15</v>
      </c>
      <c r="AV19" s="618">
        <f>AV16+AV17</f>
        <v>79</v>
      </c>
      <c r="AW19" s="619">
        <f>AU19/AV19</f>
        <v>0.189873417721519</v>
      </c>
      <c r="AX19" s="618">
        <f>AX16+AX17</f>
        <v>89</v>
      </c>
      <c r="AY19" s="618">
        <f>AY16+AY17</f>
        <v>345</v>
      </c>
      <c r="AZ19" s="619">
        <f t="shared" si="2"/>
        <v>0.25797101449275361</v>
      </c>
      <c r="BA19" s="620">
        <v>0.8</v>
      </c>
      <c r="BB19" s="617">
        <f>BB16+BB17</f>
        <v>190</v>
      </c>
      <c r="BC19" s="618">
        <f>BC16+BC17</f>
        <v>174</v>
      </c>
      <c r="BD19" s="619">
        <f>BB19/BC19</f>
        <v>1.0919540229885059</v>
      </c>
      <c r="BE19" s="618">
        <f>BE16+BE17</f>
        <v>23</v>
      </c>
      <c r="BF19" s="618">
        <f>BF16+BF17</f>
        <v>61</v>
      </c>
      <c r="BG19" s="619">
        <f>BE19/BF19</f>
        <v>0.37704918032786883</v>
      </c>
      <c r="BH19" s="618">
        <f>BH16+BH17</f>
        <v>213</v>
      </c>
      <c r="BI19" s="618">
        <f>BI16+BI17</f>
        <v>235</v>
      </c>
      <c r="BJ19" s="619">
        <f t="shared" si="3"/>
        <v>0.90638297872340423</v>
      </c>
      <c r="BK19" s="659">
        <v>0.8</v>
      </c>
      <c r="BL19" s="617">
        <f>AR19+BB19</f>
        <v>264</v>
      </c>
      <c r="BM19" s="618">
        <f>AS19+BC19</f>
        <v>440</v>
      </c>
      <c r="BN19" s="619">
        <f>BL19/BM19</f>
        <v>0.6</v>
      </c>
      <c r="BO19" s="621">
        <f>AU19+BE19</f>
        <v>38</v>
      </c>
      <c r="BP19" s="618">
        <f>AV19+BF19</f>
        <v>140</v>
      </c>
      <c r="BQ19" s="619">
        <f>BO19/BP19</f>
        <v>0.27142857142857141</v>
      </c>
      <c r="BR19" s="618">
        <f t="shared" si="8"/>
        <v>302</v>
      </c>
      <c r="BS19" s="618">
        <f t="shared" si="8"/>
        <v>580</v>
      </c>
      <c r="BT19" s="619">
        <f t="shared" si="9"/>
        <v>0.52068965517241383</v>
      </c>
      <c r="BU19" s="619">
        <v>0.8</v>
      </c>
      <c r="BV19" s="659">
        <f>BT19/BU19</f>
        <v>0.65086206896551724</v>
      </c>
      <c r="BW19" s="609">
        <f>BC19+BM19</f>
        <v>614</v>
      </c>
      <c r="BX19" s="610">
        <f>BX16+BX17</f>
        <v>1090</v>
      </c>
      <c r="BY19" s="611">
        <f>BW19/BX19</f>
        <v>0.56330275229357796</v>
      </c>
      <c r="BZ19" s="610">
        <f>BF19+BP19</f>
        <v>201</v>
      </c>
      <c r="CA19" s="610">
        <f>CA16+CA17</f>
        <v>347</v>
      </c>
      <c r="CB19" s="611">
        <f>BZ19/CA19</f>
        <v>0.57925072046109505</v>
      </c>
      <c r="CC19" s="610">
        <f>CC16+CC17</f>
        <v>913</v>
      </c>
      <c r="CD19" s="610">
        <f>CD16+CD17</f>
        <v>1437</v>
      </c>
      <c r="CE19" s="611">
        <f t="shared" si="4"/>
        <v>0.63535142658315935</v>
      </c>
      <c r="CF19" s="611">
        <v>0.8</v>
      </c>
      <c r="CG19" s="612">
        <f>CE19/CF19</f>
        <v>0.79418928322894911</v>
      </c>
      <c r="CH19" s="1251"/>
      <c r="CI19" s="1253"/>
      <c r="CJ19" s="1201"/>
      <c r="CK19" s="1111"/>
      <c r="CL19" s="1111"/>
      <c r="CM19" s="1111"/>
      <c r="CN19" s="1111"/>
      <c r="CO19" s="1111"/>
      <c r="CP19" s="1111"/>
      <c r="CQ19" s="1111"/>
      <c r="CR19" s="1111"/>
      <c r="CS19" s="1111"/>
      <c r="CT19" s="1111"/>
      <c r="CU19" s="523"/>
    </row>
    <row r="20" spans="1:99" s="44" customFormat="1" ht="35" customHeight="1" x14ac:dyDescent="0.2">
      <c r="A20" s="1067"/>
      <c r="B20" s="1067"/>
      <c r="C20" s="1064"/>
      <c r="D20" s="1455"/>
      <c r="E20" s="1221" t="s">
        <v>408</v>
      </c>
      <c r="F20" s="1224" t="s">
        <v>56</v>
      </c>
      <c r="G20" s="1226" t="s">
        <v>57</v>
      </c>
      <c r="H20" s="1224" t="s">
        <v>19</v>
      </c>
      <c r="I20" s="1224" t="s">
        <v>528</v>
      </c>
      <c r="J20" s="1224">
        <v>2022</v>
      </c>
      <c r="K20" s="1229">
        <v>0.25</v>
      </c>
      <c r="L20" s="599" t="s">
        <v>513</v>
      </c>
      <c r="M20" s="596">
        <v>29</v>
      </c>
      <c r="N20" s="432">
        <v>771</v>
      </c>
      <c r="O20" s="622">
        <f>M20/N20</f>
        <v>3.7613488975356678E-2</v>
      </c>
      <c r="P20" s="432">
        <v>20</v>
      </c>
      <c r="Q20" s="432">
        <v>771</v>
      </c>
      <c r="R20" s="622">
        <f>P20/Q20</f>
        <v>2.5940337224383919E-2</v>
      </c>
      <c r="S20" s="432">
        <f>M20+P20</f>
        <v>49</v>
      </c>
      <c r="T20" s="432">
        <v>771</v>
      </c>
      <c r="U20" s="622">
        <f t="shared" si="0"/>
        <v>6.3553826199740593E-2</v>
      </c>
      <c r="V20" s="626"/>
      <c r="W20" s="604">
        <v>75</v>
      </c>
      <c r="X20" s="432">
        <v>771</v>
      </c>
      <c r="Y20" s="622">
        <f>W20/X20</f>
        <v>9.727626459143969E-2</v>
      </c>
      <c r="Z20" s="432">
        <v>19</v>
      </c>
      <c r="AA20" s="432">
        <v>771</v>
      </c>
      <c r="AB20" s="622">
        <f>Z20/AA20</f>
        <v>2.464332036316472E-2</v>
      </c>
      <c r="AC20" s="432">
        <f>W20+Z20</f>
        <v>94</v>
      </c>
      <c r="AD20" s="432">
        <v>771</v>
      </c>
      <c r="AE20" s="622">
        <f t="shared" si="1"/>
        <v>0.12191958495460441</v>
      </c>
      <c r="AF20" s="624"/>
      <c r="AG20" s="605">
        <f>M20+W20</f>
        <v>104</v>
      </c>
      <c r="AH20" s="606">
        <v>771</v>
      </c>
      <c r="AI20" s="437">
        <f t="shared" si="5"/>
        <v>0.13488975356679636</v>
      </c>
      <c r="AJ20" s="606">
        <f>P20+Z20</f>
        <v>39</v>
      </c>
      <c r="AK20" s="606">
        <v>771</v>
      </c>
      <c r="AL20" s="437">
        <f t="shared" si="6"/>
        <v>5.0583657587548639E-2</v>
      </c>
      <c r="AM20" s="606">
        <f>S20+AC20</f>
        <v>143</v>
      </c>
      <c r="AN20" s="606">
        <v>771</v>
      </c>
      <c r="AO20" s="437">
        <f t="shared" si="7"/>
        <v>0.18547341115434501</v>
      </c>
      <c r="AP20" s="437"/>
      <c r="AQ20" s="438"/>
      <c r="AR20" s="596">
        <v>61</v>
      </c>
      <c r="AS20" s="432">
        <v>771</v>
      </c>
      <c r="AT20" s="622">
        <f>AR20/AS20</f>
        <v>7.9118028534370943E-2</v>
      </c>
      <c r="AU20" s="432">
        <v>24</v>
      </c>
      <c r="AV20" s="432">
        <v>771</v>
      </c>
      <c r="AW20" s="622">
        <f>AU20/AV20</f>
        <v>3.1128404669260701E-2</v>
      </c>
      <c r="AX20" s="432">
        <f>AR20+AU20</f>
        <v>85</v>
      </c>
      <c r="AY20" s="432">
        <v>771</v>
      </c>
      <c r="AZ20" s="622">
        <f t="shared" si="2"/>
        <v>0.11024643320363164</v>
      </c>
      <c r="BA20" s="626"/>
      <c r="BB20" s="596">
        <v>0</v>
      </c>
      <c r="BC20" s="432">
        <v>771</v>
      </c>
      <c r="BD20" s="622">
        <f>BB20/BC20</f>
        <v>0</v>
      </c>
      <c r="BE20" s="432">
        <v>60</v>
      </c>
      <c r="BF20" s="432">
        <v>771</v>
      </c>
      <c r="BG20" s="622">
        <f>BE20/BF20</f>
        <v>7.7821011673151752E-2</v>
      </c>
      <c r="BH20" s="432">
        <f>BB20+BE20</f>
        <v>60</v>
      </c>
      <c r="BI20" s="432">
        <v>771</v>
      </c>
      <c r="BJ20" s="622">
        <f t="shared" si="3"/>
        <v>7.7821011673151752E-2</v>
      </c>
      <c r="BK20" s="626"/>
      <c r="BL20" s="605">
        <f>AR20+BB20</f>
        <v>61</v>
      </c>
      <c r="BM20" s="606">
        <v>771</v>
      </c>
      <c r="BN20" s="437">
        <f>BL20/BM20</f>
        <v>7.9118028534370943E-2</v>
      </c>
      <c r="BO20" s="606">
        <f>AU20+BE20</f>
        <v>84</v>
      </c>
      <c r="BP20" s="606">
        <v>771</v>
      </c>
      <c r="BQ20" s="437">
        <f>BO20/BP20</f>
        <v>0.10894941634241245</v>
      </c>
      <c r="BR20" s="606">
        <f>AX20+BH20</f>
        <v>145</v>
      </c>
      <c r="BS20" s="606">
        <v>771</v>
      </c>
      <c r="BT20" s="437">
        <f t="shared" si="9"/>
        <v>0.1880674448767834</v>
      </c>
      <c r="BU20" s="437"/>
      <c r="BV20" s="438"/>
      <c r="BW20" s="670">
        <f>AG20+BL20</f>
        <v>165</v>
      </c>
      <c r="BX20" s="667">
        <v>771</v>
      </c>
      <c r="BY20" s="647">
        <f>BW20/BX20</f>
        <v>0.2140077821011673</v>
      </c>
      <c r="BZ20" s="667">
        <f>AJ20+BO20</f>
        <v>123</v>
      </c>
      <c r="CA20" s="667">
        <v>771</v>
      </c>
      <c r="CB20" s="647">
        <f>BZ20/CA20</f>
        <v>0.15953307392996108</v>
      </c>
      <c r="CC20" s="667">
        <f>AM20+BR20</f>
        <v>288</v>
      </c>
      <c r="CD20" s="667">
        <v>771</v>
      </c>
      <c r="CE20" s="647">
        <f t="shared" si="4"/>
        <v>0.37354085603112841</v>
      </c>
      <c r="CF20" s="647"/>
      <c r="CG20" s="646"/>
      <c r="CH20" s="1232">
        <v>0.02</v>
      </c>
      <c r="CI20" s="1217">
        <f>CG23*CH20</f>
        <v>0.02</v>
      </c>
      <c r="CJ20" s="1391" t="s">
        <v>529</v>
      </c>
      <c r="CK20" s="1119">
        <v>278</v>
      </c>
      <c r="CL20" s="1119">
        <v>278</v>
      </c>
      <c r="CM20" s="1119">
        <v>278</v>
      </c>
      <c r="CN20" s="1119">
        <v>278</v>
      </c>
      <c r="CO20" s="1119">
        <v>278</v>
      </c>
      <c r="CP20" s="1119">
        <v>278</v>
      </c>
      <c r="CQ20" s="1119">
        <v>278</v>
      </c>
      <c r="CR20" s="1119">
        <v>278</v>
      </c>
      <c r="CS20" s="1119" t="s">
        <v>530</v>
      </c>
      <c r="CT20" s="1119" t="s">
        <v>531</v>
      </c>
      <c r="CU20" s="1119" t="s">
        <v>532</v>
      </c>
    </row>
    <row r="21" spans="1:99" s="44" customFormat="1" ht="40" customHeight="1" x14ac:dyDescent="0.2">
      <c r="A21" s="1067"/>
      <c r="B21" s="1067"/>
      <c r="C21" s="1064"/>
      <c r="D21" s="1455"/>
      <c r="E21" s="1222"/>
      <c r="F21" s="1081"/>
      <c r="G21" s="1227"/>
      <c r="H21" s="1081"/>
      <c r="I21" s="1081"/>
      <c r="J21" s="1081"/>
      <c r="K21" s="1230"/>
      <c r="L21" s="600" t="s">
        <v>518</v>
      </c>
      <c r="M21" s="598">
        <v>138</v>
      </c>
      <c r="N21" s="45">
        <v>3277</v>
      </c>
      <c r="O21" s="42">
        <f>M21/N21</f>
        <v>4.2111687519072322E-2</v>
      </c>
      <c r="P21" s="45">
        <v>77</v>
      </c>
      <c r="Q21" s="45">
        <v>3277</v>
      </c>
      <c r="R21" s="42">
        <f>P21/Q21</f>
        <v>2.3497101007018614E-2</v>
      </c>
      <c r="S21" s="45">
        <f>M21+P21</f>
        <v>215</v>
      </c>
      <c r="T21" s="45">
        <v>3277</v>
      </c>
      <c r="U21" s="42">
        <f t="shared" si="0"/>
        <v>6.5608788526090936E-2</v>
      </c>
      <c r="V21" s="72"/>
      <c r="W21" s="529">
        <v>238</v>
      </c>
      <c r="X21" s="45">
        <v>3277</v>
      </c>
      <c r="Y21" s="42">
        <f>W21/X21</f>
        <v>7.262740311260299E-2</v>
      </c>
      <c r="Z21" s="45">
        <v>74</v>
      </c>
      <c r="AA21" s="45">
        <v>3277</v>
      </c>
      <c r="AB21" s="42">
        <f>Z21/AA21</f>
        <v>2.2581629539212694E-2</v>
      </c>
      <c r="AC21" s="45">
        <f>W21+Z21</f>
        <v>312</v>
      </c>
      <c r="AD21" s="45">
        <v>3277</v>
      </c>
      <c r="AE21" s="42">
        <f t="shared" si="1"/>
        <v>9.5209032651815684E-2</v>
      </c>
      <c r="AF21" s="69"/>
      <c r="AG21" s="607">
        <f>M21+W21</f>
        <v>376</v>
      </c>
      <c r="AH21" s="608">
        <v>3277</v>
      </c>
      <c r="AI21" s="369">
        <f t="shared" si="5"/>
        <v>0.11473909063167531</v>
      </c>
      <c r="AJ21" s="608">
        <f>P21+Z21</f>
        <v>151</v>
      </c>
      <c r="AK21" s="608">
        <v>3277</v>
      </c>
      <c r="AL21" s="369">
        <f t="shared" si="6"/>
        <v>4.6078730546231308E-2</v>
      </c>
      <c r="AM21" s="608">
        <f>S21+AC21</f>
        <v>527</v>
      </c>
      <c r="AN21" s="608">
        <v>3277</v>
      </c>
      <c r="AO21" s="369">
        <f t="shared" si="7"/>
        <v>0.16081782117790663</v>
      </c>
      <c r="AP21" s="369"/>
      <c r="AQ21" s="407"/>
      <c r="AR21" s="598">
        <v>78</v>
      </c>
      <c r="AS21" s="45">
        <v>3277</v>
      </c>
      <c r="AT21" s="42">
        <f>AR21/AS21</f>
        <v>2.3802258162953921E-2</v>
      </c>
      <c r="AU21" s="45">
        <v>30</v>
      </c>
      <c r="AV21" s="45">
        <v>3277</v>
      </c>
      <c r="AW21" s="42">
        <f>AU21/AV21</f>
        <v>9.1547146780592004E-3</v>
      </c>
      <c r="AX21" s="45">
        <f>AR21+AU21</f>
        <v>108</v>
      </c>
      <c r="AY21" s="45">
        <v>3277</v>
      </c>
      <c r="AZ21" s="42">
        <f t="shared" si="2"/>
        <v>3.2956972841013121E-2</v>
      </c>
      <c r="BA21" s="72"/>
      <c r="BB21" s="598">
        <v>0</v>
      </c>
      <c r="BC21" s="45">
        <v>3277</v>
      </c>
      <c r="BD21" s="42">
        <f>BB21/BC21</f>
        <v>0</v>
      </c>
      <c r="BE21" s="45">
        <v>121</v>
      </c>
      <c r="BF21" s="45">
        <v>3277</v>
      </c>
      <c r="BG21" s="42">
        <f>BE21/BF21</f>
        <v>3.6924015868172108E-2</v>
      </c>
      <c r="BH21" s="45">
        <f>BB21+BE21</f>
        <v>121</v>
      </c>
      <c r="BI21" s="45">
        <v>3277</v>
      </c>
      <c r="BJ21" s="42">
        <f t="shared" si="3"/>
        <v>3.6924015868172108E-2</v>
      </c>
      <c r="BK21" s="72"/>
      <c r="BL21" s="607">
        <f>AR21+BB21</f>
        <v>78</v>
      </c>
      <c r="BM21" s="608">
        <v>3277</v>
      </c>
      <c r="BN21" s="369">
        <f>BL21/BM21</f>
        <v>2.3802258162953921E-2</v>
      </c>
      <c r="BO21" s="608">
        <f>AU21+BE21</f>
        <v>151</v>
      </c>
      <c r="BP21" s="608">
        <v>3277</v>
      </c>
      <c r="BQ21" s="369">
        <f>BO21/BP21</f>
        <v>4.6078730546231308E-2</v>
      </c>
      <c r="BR21" s="608">
        <f>AX21+BH21</f>
        <v>229</v>
      </c>
      <c r="BS21" s="608">
        <v>3277</v>
      </c>
      <c r="BT21" s="369">
        <f t="shared" si="9"/>
        <v>6.9880988709185229E-2</v>
      </c>
      <c r="BU21" s="369"/>
      <c r="BV21" s="407"/>
      <c r="BW21" s="666">
        <f>AG21+BL21</f>
        <v>454</v>
      </c>
      <c r="BX21" s="653">
        <v>3277</v>
      </c>
      <c r="BY21" s="649">
        <f>BW21/BX21</f>
        <v>0.13854134879462923</v>
      </c>
      <c r="BZ21" s="653">
        <f>AJ21+BP21</f>
        <v>3428</v>
      </c>
      <c r="CA21" s="653">
        <v>3277</v>
      </c>
      <c r="CB21" s="649">
        <f>BZ21/CA21</f>
        <v>1.0460787305462314</v>
      </c>
      <c r="CC21" s="653">
        <f>AM21+BR21</f>
        <v>756</v>
      </c>
      <c r="CD21" s="653">
        <v>3277</v>
      </c>
      <c r="CE21" s="649">
        <f t="shared" si="4"/>
        <v>0.23069880988709185</v>
      </c>
      <c r="CF21" s="649"/>
      <c r="CG21" s="118"/>
      <c r="CH21" s="1233"/>
      <c r="CI21" s="1218"/>
      <c r="CJ21" s="1392"/>
      <c r="CK21" s="1120"/>
      <c r="CL21" s="1120"/>
      <c r="CM21" s="1120"/>
      <c r="CN21" s="1120"/>
      <c r="CO21" s="1120"/>
      <c r="CP21" s="1120"/>
      <c r="CQ21" s="1120"/>
      <c r="CR21" s="1120"/>
      <c r="CS21" s="1120"/>
      <c r="CT21" s="1120"/>
      <c r="CU21" s="1120"/>
    </row>
    <row r="22" spans="1:99" s="44" customFormat="1" ht="40" customHeight="1" x14ac:dyDescent="0.2">
      <c r="A22" s="1067"/>
      <c r="B22" s="1067"/>
      <c r="C22" s="1064"/>
      <c r="D22" s="1455"/>
      <c r="E22" s="1222"/>
      <c r="F22" s="1081"/>
      <c r="G22" s="1227"/>
      <c r="H22" s="1081"/>
      <c r="I22" s="1081"/>
      <c r="J22" s="1081"/>
      <c r="K22" s="1230"/>
      <c r="L22" s="600" t="s">
        <v>519</v>
      </c>
      <c r="M22" s="598">
        <v>198</v>
      </c>
      <c r="N22" s="45"/>
      <c r="O22" s="42"/>
      <c r="P22" s="45">
        <v>70</v>
      </c>
      <c r="Q22" s="45"/>
      <c r="R22" s="42"/>
      <c r="S22" s="45">
        <f>M22+P22</f>
        <v>268</v>
      </c>
      <c r="T22" s="45"/>
      <c r="U22" s="42"/>
      <c r="V22" s="72"/>
      <c r="W22" s="529">
        <v>592</v>
      </c>
      <c r="X22" s="45"/>
      <c r="Y22" s="42"/>
      <c r="Z22" s="45">
        <v>102</v>
      </c>
      <c r="AA22" s="45"/>
      <c r="AB22" s="42"/>
      <c r="AC22" s="45">
        <f>W22+Z22</f>
        <v>694</v>
      </c>
      <c r="AD22" s="45"/>
      <c r="AE22" s="42"/>
      <c r="AF22" s="69"/>
      <c r="AG22" s="607">
        <f>M22+W22</f>
        <v>790</v>
      </c>
      <c r="AH22" s="625"/>
      <c r="AI22" s="608"/>
      <c r="AJ22" s="608">
        <f>P22+Z22</f>
        <v>172</v>
      </c>
      <c r="AK22" s="625"/>
      <c r="AL22" s="608"/>
      <c r="AM22" s="608">
        <f t="shared" si="10"/>
        <v>962</v>
      </c>
      <c r="AN22" s="625"/>
      <c r="AO22" s="608"/>
      <c r="AP22" s="369"/>
      <c r="AQ22" s="407"/>
      <c r="AR22" s="598">
        <v>340</v>
      </c>
      <c r="AS22" s="45"/>
      <c r="AT22" s="42"/>
      <c r="AU22" s="45">
        <v>710</v>
      </c>
      <c r="AV22" s="45"/>
      <c r="AW22" s="42"/>
      <c r="AX22" s="45">
        <f>AR22+AU22</f>
        <v>1050</v>
      </c>
      <c r="AY22" s="45"/>
      <c r="AZ22" s="42"/>
      <c r="BA22" s="72"/>
      <c r="BB22" s="598">
        <v>0</v>
      </c>
      <c r="BC22" s="45"/>
      <c r="BD22" s="42"/>
      <c r="BE22" s="45">
        <v>1911</v>
      </c>
      <c r="BF22" s="45"/>
      <c r="BG22" s="42"/>
      <c r="BH22" s="45">
        <f>BB22+BE22</f>
        <v>1911</v>
      </c>
      <c r="BI22" s="45"/>
      <c r="BJ22" s="42"/>
      <c r="BK22" s="72"/>
      <c r="BL22" s="607">
        <f>AR22+BB22</f>
        <v>340</v>
      </c>
      <c r="BM22" s="625"/>
      <c r="BN22" s="608"/>
      <c r="BO22" s="608">
        <f>AU22+BE22</f>
        <v>2621</v>
      </c>
      <c r="BP22" s="625"/>
      <c r="BQ22" s="608"/>
      <c r="BR22" s="608">
        <f>AX22+BH22</f>
        <v>2961</v>
      </c>
      <c r="BS22" s="625"/>
      <c r="BT22" s="608"/>
      <c r="BU22" s="369"/>
      <c r="BV22" s="407"/>
      <c r="BW22" s="666">
        <f>AG22+BL22</f>
        <v>1130</v>
      </c>
      <c r="BX22" s="668"/>
      <c r="BY22" s="653"/>
      <c r="BZ22" s="653">
        <f>AJ22+BO22</f>
        <v>2793</v>
      </c>
      <c r="CA22" s="668"/>
      <c r="CB22" s="653"/>
      <c r="CC22" s="653">
        <f>AM22+BR22</f>
        <v>3923</v>
      </c>
      <c r="CD22" s="668"/>
      <c r="CE22" s="653"/>
      <c r="CF22" s="649"/>
      <c r="CG22" s="118"/>
      <c r="CH22" s="1233"/>
      <c r="CI22" s="1218"/>
      <c r="CJ22" s="1392"/>
      <c r="CK22" s="1120"/>
      <c r="CL22" s="1120"/>
      <c r="CM22" s="1120"/>
      <c r="CN22" s="1120"/>
      <c r="CO22" s="1120"/>
      <c r="CP22" s="1120"/>
      <c r="CQ22" s="1120"/>
      <c r="CR22" s="1120"/>
      <c r="CS22" s="1120"/>
      <c r="CT22" s="1120"/>
      <c r="CU22" s="1120"/>
    </row>
    <row r="23" spans="1:99" s="44" customFormat="1" ht="40" customHeight="1" thickBot="1" x14ac:dyDescent="0.25">
      <c r="A23" s="1067"/>
      <c r="B23" s="1067"/>
      <c r="C23" s="1064"/>
      <c r="D23" s="1455"/>
      <c r="E23" s="1223"/>
      <c r="F23" s="1225"/>
      <c r="G23" s="1228"/>
      <c r="H23" s="1225"/>
      <c r="I23" s="1225"/>
      <c r="J23" s="1225"/>
      <c r="K23" s="1231"/>
      <c r="L23" s="613" t="s">
        <v>504</v>
      </c>
      <c r="M23" s="617">
        <f>M20+M21</f>
        <v>167</v>
      </c>
      <c r="N23" s="618">
        <f>N20+N21</f>
        <v>4048</v>
      </c>
      <c r="O23" s="634">
        <f>M23/N23</f>
        <v>4.1254940711462448E-2</v>
      </c>
      <c r="P23" s="618">
        <f>P20+P21</f>
        <v>97</v>
      </c>
      <c r="Q23" s="618">
        <f>Q20+Q21</f>
        <v>4048</v>
      </c>
      <c r="R23" s="634">
        <f>P23/Q23</f>
        <v>2.3962450592885376E-2</v>
      </c>
      <c r="S23" s="618">
        <f>S20+S21</f>
        <v>264</v>
      </c>
      <c r="T23" s="618">
        <f>T20+T21</f>
        <v>4048</v>
      </c>
      <c r="U23" s="634">
        <f>S23/T23</f>
        <v>6.5217391304347824E-2</v>
      </c>
      <c r="V23" s="677">
        <f>25%/4</f>
        <v>6.25E-2</v>
      </c>
      <c r="W23" s="695">
        <f>W20+W21</f>
        <v>313</v>
      </c>
      <c r="X23" s="618">
        <f>X20+X21</f>
        <v>4048</v>
      </c>
      <c r="Y23" s="634">
        <f>W23/X23</f>
        <v>7.7322134387351776E-2</v>
      </c>
      <c r="Z23" s="618">
        <f>Z20+Z21</f>
        <v>93</v>
      </c>
      <c r="AA23" s="618">
        <f>AA20+AA21</f>
        <v>4048</v>
      </c>
      <c r="AB23" s="634">
        <f>Z23/AA23</f>
        <v>2.2974308300395256E-2</v>
      </c>
      <c r="AC23" s="618">
        <f>AC20+AC21</f>
        <v>406</v>
      </c>
      <c r="AD23" s="618">
        <f>AD20+AD21</f>
        <v>4048</v>
      </c>
      <c r="AE23" s="634">
        <f>AC23/AD23</f>
        <v>0.10029644268774704</v>
      </c>
      <c r="AF23" s="635">
        <f>25%/4</f>
        <v>6.25E-2</v>
      </c>
      <c r="AG23" s="609">
        <f>AG20+AG21</f>
        <v>480</v>
      </c>
      <c r="AH23" s="610">
        <f>AH20+AH21</f>
        <v>4048</v>
      </c>
      <c r="AI23" s="627">
        <f>AG23/AH23</f>
        <v>0.11857707509881422</v>
      </c>
      <c r="AJ23" s="610">
        <f>AJ20+AJ21</f>
        <v>190</v>
      </c>
      <c r="AK23" s="610">
        <f>AK20+AK21</f>
        <v>4048</v>
      </c>
      <c r="AL23" s="627">
        <f>AJ23/AK23</f>
        <v>4.6936758893280632E-2</v>
      </c>
      <c r="AM23" s="610">
        <f>AM20+AM21</f>
        <v>670</v>
      </c>
      <c r="AN23" s="610">
        <f>AN20+AN21</f>
        <v>4048</v>
      </c>
      <c r="AO23" s="627">
        <f>AM23/AN23</f>
        <v>0.16551383399209485</v>
      </c>
      <c r="AP23" s="627">
        <f>$K20/2</f>
        <v>0.125</v>
      </c>
      <c r="AQ23" s="628">
        <v>0.5</v>
      </c>
      <c r="AR23" s="617">
        <f>AR20+AR21</f>
        <v>139</v>
      </c>
      <c r="AS23" s="618">
        <f>AS20+AS21</f>
        <v>4048</v>
      </c>
      <c r="AT23" s="634">
        <f>AR23/AS23</f>
        <v>3.4337944664031624E-2</v>
      </c>
      <c r="AU23" s="618">
        <f>AU20+AU21</f>
        <v>54</v>
      </c>
      <c r="AV23" s="618">
        <f>AV20+AV21</f>
        <v>4048</v>
      </c>
      <c r="AW23" s="634">
        <f>AU23/AV23</f>
        <v>1.33399209486166E-2</v>
      </c>
      <c r="AX23" s="618">
        <f>AX20+AX21</f>
        <v>193</v>
      </c>
      <c r="AY23" s="618">
        <f>AY20+AY21</f>
        <v>4048</v>
      </c>
      <c r="AZ23" s="634">
        <f>AX23/AY23</f>
        <v>4.7677865612648224E-2</v>
      </c>
      <c r="BA23" s="677">
        <f>25%/4</f>
        <v>6.25E-2</v>
      </c>
      <c r="BB23" s="609">
        <f>BB20+BB21</f>
        <v>0</v>
      </c>
      <c r="BC23" s="610">
        <f>BC20+BC21</f>
        <v>4048</v>
      </c>
      <c r="BD23" s="627">
        <f t="shared" ref="BD23:BD31" si="11">BB23/BC23</f>
        <v>0</v>
      </c>
      <c r="BE23" s="610">
        <f>BE20+BE21</f>
        <v>181</v>
      </c>
      <c r="BF23" s="610">
        <f>BF20+BF21</f>
        <v>4048</v>
      </c>
      <c r="BG23" s="627">
        <f t="shared" ref="BG23:BG31" si="12">BE23/BF23</f>
        <v>4.4713438735177864E-2</v>
      </c>
      <c r="BH23" s="610">
        <f>BH20+BH21</f>
        <v>181</v>
      </c>
      <c r="BI23" s="610">
        <f>BI20+BI21</f>
        <v>4048</v>
      </c>
      <c r="BJ23" s="627">
        <f t="shared" ref="BJ23:BJ33" si="13">BH23/BI23</f>
        <v>4.4713438735177864E-2</v>
      </c>
      <c r="BK23" s="630">
        <f>25%/4</f>
        <v>6.25E-2</v>
      </c>
      <c r="BL23" s="609">
        <f>BL20+BL21</f>
        <v>139</v>
      </c>
      <c r="BM23" s="610">
        <f>BM20+BM21</f>
        <v>4048</v>
      </c>
      <c r="BN23" s="627">
        <f t="shared" ref="BN23:BN33" si="14">BL23/BM23</f>
        <v>3.4337944664031624E-2</v>
      </c>
      <c r="BO23" s="610">
        <f>BO20+BO21</f>
        <v>235</v>
      </c>
      <c r="BP23" s="610">
        <f>BP20+BP21</f>
        <v>4048</v>
      </c>
      <c r="BQ23" s="627">
        <f t="shared" ref="BQ23:BQ33" si="15">BO23/BP23</f>
        <v>5.8053359683794464E-2</v>
      </c>
      <c r="BR23" s="610">
        <f>BR20+BR21</f>
        <v>374</v>
      </c>
      <c r="BS23" s="610">
        <f>BS20+BS21</f>
        <v>4048</v>
      </c>
      <c r="BT23" s="627">
        <f>BR23/BS23</f>
        <v>9.2391304347826081E-2</v>
      </c>
      <c r="BU23" s="627">
        <f>$K20/2</f>
        <v>0.125</v>
      </c>
      <c r="BV23" s="628">
        <v>0.5</v>
      </c>
      <c r="BW23" s="617">
        <f>BW20+BW21</f>
        <v>619</v>
      </c>
      <c r="BX23" s="618">
        <f>BX20+BX21</f>
        <v>4048</v>
      </c>
      <c r="BY23" s="634">
        <f t="shared" ref="BY23:BY33" si="16">BW23/BX23</f>
        <v>0.15291501976284586</v>
      </c>
      <c r="BZ23" s="618">
        <f>BZ20+BZ21</f>
        <v>3551</v>
      </c>
      <c r="CA23" s="618">
        <f>CA20+CA21</f>
        <v>4048</v>
      </c>
      <c r="CB23" s="634">
        <f t="shared" ref="CB23:CB31" si="17">BZ23/CA23</f>
        <v>0.87722332015810278</v>
      </c>
      <c r="CC23" s="618">
        <f>CC20+CC21</f>
        <v>1044</v>
      </c>
      <c r="CD23" s="618">
        <f>CD20+CD21</f>
        <v>4048</v>
      </c>
      <c r="CE23" s="634">
        <f t="shared" ref="CE23:CE33" si="18">CC23/CD23</f>
        <v>0.25790513833992096</v>
      </c>
      <c r="CF23" s="634">
        <f>$K20</f>
        <v>0.25</v>
      </c>
      <c r="CG23" s="677">
        <v>1</v>
      </c>
      <c r="CH23" s="1234"/>
      <c r="CI23" s="1219"/>
      <c r="CJ23" s="1393"/>
      <c r="CK23" s="1121"/>
      <c r="CL23" s="1121"/>
      <c r="CM23" s="1121"/>
      <c r="CN23" s="1121"/>
      <c r="CO23" s="1121"/>
      <c r="CP23" s="1121"/>
      <c r="CQ23" s="1121"/>
      <c r="CR23" s="1121"/>
      <c r="CS23" s="1121"/>
      <c r="CT23" s="1121"/>
      <c r="CU23" s="1121"/>
    </row>
    <row r="24" spans="1:99" s="46" customFormat="1" ht="47" customHeight="1" x14ac:dyDescent="0.2">
      <c r="A24" s="1067"/>
      <c r="B24" s="1067"/>
      <c r="C24" s="1064"/>
      <c r="D24" s="1455"/>
      <c r="E24" s="1221" t="s">
        <v>409</v>
      </c>
      <c r="F24" s="1224" t="s">
        <v>60</v>
      </c>
      <c r="G24" s="1226" t="s">
        <v>61</v>
      </c>
      <c r="H24" s="1224" t="s">
        <v>19</v>
      </c>
      <c r="I24" s="1224" t="s">
        <v>533</v>
      </c>
      <c r="J24" s="1224">
        <v>2022</v>
      </c>
      <c r="K24" s="1229">
        <v>0.94</v>
      </c>
      <c r="L24" s="599" t="s">
        <v>513</v>
      </c>
      <c r="M24" s="596">
        <v>0</v>
      </c>
      <c r="N24" s="432">
        <v>0</v>
      </c>
      <c r="O24" s="622" t="e">
        <f t="shared" ref="O24:O33" si="19">M24/N24</f>
        <v>#DIV/0!</v>
      </c>
      <c r="P24" s="432">
        <v>0</v>
      </c>
      <c r="Q24" s="432">
        <v>0</v>
      </c>
      <c r="R24" s="622" t="e">
        <f t="shared" ref="R24:R33" si="20">P24/Q24</f>
        <v>#DIV/0!</v>
      </c>
      <c r="S24" s="730">
        <f t="shared" ref="S24:T26" si="21">M24+P24</f>
        <v>0</v>
      </c>
      <c r="T24" s="730">
        <f t="shared" si="21"/>
        <v>0</v>
      </c>
      <c r="U24" s="622" t="e">
        <f t="shared" ref="U24:U33" si="22">S24/T24</f>
        <v>#DIV/0!</v>
      </c>
      <c r="V24" s="624"/>
      <c r="W24" s="596">
        <v>12</v>
      </c>
      <c r="X24" s="432">
        <v>12</v>
      </c>
      <c r="Y24" s="622">
        <f t="shared" ref="Y24:Y33" si="23">W24/X24</f>
        <v>1</v>
      </c>
      <c r="Z24" s="432">
        <v>0</v>
      </c>
      <c r="AA24" s="432">
        <v>0</v>
      </c>
      <c r="AB24" s="622" t="e">
        <f t="shared" ref="AB24:AB33" si="24">Z24/AA24</f>
        <v>#DIV/0!</v>
      </c>
      <c r="AC24" s="730">
        <f t="shared" ref="AC24:AD26" si="25">W24+Z24</f>
        <v>12</v>
      </c>
      <c r="AD24" s="730">
        <f t="shared" si="25"/>
        <v>12</v>
      </c>
      <c r="AE24" s="622">
        <f t="shared" ref="AE24:AE33" si="26">AC24/AD24</f>
        <v>1</v>
      </c>
      <c r="AF24" s="626"/>
      <c r="AG24" s="631">
        <f t="shared" ref="AG24:AH26" si="27">M24+W24</f>
        <v>12</v>
      </c>
      <c r="AH24" s="606">
        <f t="shared" si="27"/>
        <v>12</v>
      </c>
      <c r="AI24" s="437">
        <f t="shared" ref="AI24:AI33" si="28">AG24/AH24</f>
        <v>1</v>
      </c>
      <c r="AJ24" s="606">
        <f t="shared" ref="AJ24:AK26" si="29">P24+Z24</f>
        <v>0</v>
      </c>
      <c r="AK24" s="606">
        <f t="shared" si="29"/>
        <v>0</v>
      </c>
      <c r="AL24" s="437" t="e">
        <f>AJ24/AK24</f>
        <v>#DIV/0!</v>
      </c>
      <c r="AM24" s="606">
        <f>S24+AC24</f>
        <v>12</v>
      </c>
      <c r="AN24" s="606">
        <f t="shared" ref="AM24:AN26" si="30">T24+AD24</f>
        <v>12</v>
      </c>
      <c r="AO24" s="437">
        <f>AM24/AN24</f>
        <v>1</v>
      </c>
      <c r="AP24" s="437"/>
      <c r="AQ24" s="438"/>
      <c r="AR24" s="596">
        <v>0</v>
      </c>
      <c r="AS24" s="432">
        <v>0</v>
      </c>
      <c r="AT24" s="622" t="e">
        <f t="shared" ref="AT24:AT31" si="31">AR24/AS24</f>
        <v>#DIV/0!</v>
      </c>
      <c r="AU24" s="432">
        <v>0</v>
      </c>
      <c r="AV24" s="432">
        <v>0</v>
      </c>
      <c r="AW24" s="622" t="e">
        <f t="shared" ref="AW24:AW31" si="32">AU24/AV24</f>
        <v>#DIV/0!</v>
      </c>
      <c r="AX24" s="730">
        <f t="shared" ref="AX24:AY26" si="33">AR24+AU24</f>
        <v>0</v>
      </c>
      <c r="AY24" s="730">
        <f t="shared" si="33"/>
        <v>0</v>
      </c>
      <c r="AZ24" s="622" t="e">
        <f t="shared" ref="AZ24:AZ30" si="34">AX24/AY24</f>
        <v>#DIV/0!</v>
      </c>
      <c r="BA24" s="624"/>
      <c r="BB24" s="596">
        <v>0</v>
      </c>
      <c r="BC24" s="432">
        <v>0</v>
      </c>
      <c r="BD24" s="622" t="e">
        <f t="shared" si="11"/>
        <v>#DIV/0!</v>
      </c>
      <c r="BE24" s="432">
        <v>0</v>
      </c>
      <c r="BF24" s="432">
        <v>0</v>
      </c>
      <c r="BG24" s="622" t="e">
        <f t="shared" si="12"/>
        <v>#DIV/0!</v>
      </c>
      <c r="BH24" s="730">
        <f t="shared" ref="BH24:BI26" si="35">BB24+BE24</f>
        <v>0</v>
      </c>
      <c r="BI24" s="730">
        <f t="shared" si="35"/>
        <v>0</v>
      </c>
      <c r="BJ24" s="622" t="e">
        <f t="shared" si="13"/>
        <v>#DIV/0!</v>
      </c>
      <c r="BK24" s="624"/>
      <c r="BL24" s="605">
        <f t="shared" ref="BL24:BM26" si="36">AR24+BB24</f>
        <v>0</v>
      </c>
      <c r="BM24" s="606">
        <f t="shared" si="36"/>
        <v>0</v>
      </c>
      <c r="BN24" s="437" t="e">
        <f t="shared" si="14"/>
        <v>#DIV/0!</v>
      </c>
      <c r="BO24" s="606">
        <f t="shared" ref="BO24:BP26" si="37">AU24+BE24</f>
        <v>0</v>
      </c>
      <c r="BP24" s="606">
        <f t="shared" si="37"/>
        <v>0</v>
      </c>
      <c r="BQ24" s="437" t="e">
        <f t="shared" si="15"/>
        <v>#DIV/0!</v>
      </c>
      <c r="BR24" s="606">
        <f t="shared" ref="BR24:BS26" si="38">AX24+BH24</f>
        <v>0</v>
      </c>
      <c r="BS24" s="606">
        <f t="shared" si="38"/>
        <v>0</v>
      </c>
      <c r="BT24" s="437" t="e">
        <f>BR24/BS24</f>
        <v>#DIV/0!</v>
      </c>
      <c r="BU24" s="437"/>
      <c r="BV24" s="656"/>
      <c r="BW24" s="663">
        <f t="shared" ref="BW24:BX26" si="39">AG24+BL24</f>
        <v>12</v>
      </c>
      <c r="BX24" s="664">
        <f t="shared" si="39"/>
        <v>12</v>
      </c>
      <c r="BY24" s="665">
        <f t="shared" si="16"/>
        <v>1</v>
      </c>
      <c r="BZ24" s="664">
        <f t="shared" ref="BZ24:CA26" si="40">AJ24+BO24</f>
        <v>0</v>
      </c>
      <c r="CA24" s="664">
        <f t="shared" si="40"/>
        <v>0</v>
      </c>
      <c r="CB24" s="665" t="e">
        <f t="shared" si="17"/>
        <v>#DIV/0!</v>
      </c>
      <c r="CC24" s="664">
        <f t="shared" ref="CC24:CD26" si="41">AM24+BR24</f>
        <v>12</v>
      </c>
      <c r="CD24" s="664">
        <f t="shared" si="41"/>
        <v>12</v>
      </c>
      <c r="CE24" s="665">
        <f t="shared" si="18"/>
        <v>1</v>
      </c>
      <c r="CF24" s="665"/>
      <c r="CG24" s="671"/>
      <c r="CH24" s="1195">
        <v>0.04</v>
      </c>
      <c r="CI24" s="1197">
        <f>CG27*CH24</f>
        <v>0.04</v>
      </c>
      <c r="CJ24" s="1380" t="s">
        <v>534</v>
      </c>
      <c r="CK24" s="1122">
        <v>3</v>
      </c>
      <c r="CL24" s="1122">
        <v>3</v>
      </c>
      <c r="CM24" s="1122">
        <v>3</v>
      </c>
      <c r="CN24" s="1122">
        <v>3</v>
      </c>
      <c r="CO24" s="1122">
        <v>3</v>
      </c>
      <c r="CP24" s="1122">
        <v>3</v>
      </c>
      <c r="CQ24" s="1122">
        <v>3</v>
      </c>
      <c r="CR24" s="1122">
        <v>3</v>
      </c>
      <c r="CS24" s="1122" t="s">
        <v>535</v>
      </c>
      <c r="CT24" s="1122" t="s">
        <v>531</v>
      </c>
      <c r="CU24" s="1122" t="s">
        <v>532</v>
      </c>
    </row>
    <row r="25" spans="1:99" s="46" customFormat="1" ht="47" customHeight="1" x14ac:dyDescent="0.2">
      <c r="A25" s="1067"/>
      <c r="B25" s="1067"/>
      <c r="C25" s="1064"/>
      <c r="D25" s="1455"/>
      <c r="E25" s="1222"/>
      <c r="F25" s="1081"/>
      <c r="G25" s="1227"/>
      <c r="H25" s="1081"/>
      <c r="I25" s="1081"/>
      <c r="J25" s="1081"/>
      <c r="K25" s="1230"/>
      <c r="L25" s="600" t="s">
        <v>518</v>
      </c>
      <c r="M25" s="598">
        <v>2</v>
      </c>
      <c r="N25" s="45">
        <v>2</v>
      </c>
      <c r="O25" s="42">
        <f t="shared" si="19"/>
        <v>1</v>
      </c>
      <c r="P25" s="45">
        <v>0</v>
      </c>
      <c r="Q25" s="45">
        <v>0</v>
      </c>
      <c r="R25" s="42" t="e">
        <f t="shared" si="20"/>
        <v>#DIV/0!</v>
      </c>
      <c r="S25" s="45">
        <f t="shared" si="21"/>
        <v>2</v>
      </c>
      <c r="T25" s="45">
        <f t="shared" si="21"/>
        <v>2</v>
      </c>
      <c r="U25" s="42">
        <f t="shared" si="22"/>
        <v>1</v>
      </c>
      <c r="V25" s="69"/>
      <c r="W25" s="598">
        <v>9</v>
      </c>
      <c r="X25" s="45">
        <v>10</v>
      </c>
      <c r="Y25" s="42">
        <f t="shared" si="23"/>
        <v>0.9</v>
      </c>
      <c r="Z25" s="45">
        <v>0</v>
      </c>
      <c r="AA25" s="45">
        <v>0</v>
      </c>
      <c r="AB25" s="42" t="e">
        <f t="shared" si="24"/>
        <v>#DIV/0!</v>
      </c>
      <c r="AC25" s="45">
        <f t="shared" si="25"/>
        <v>9</v>
      </c>
      <c r="AD25" s="45">
        <f t="shared" si="25"/>
        <v>10</v>
      </c>
      <c r="AE25" s="42">
        <f t="shared" si="26"/>
        <v>0.9</v>
      </c>
      <c r="AF25" s="72"/>
      <c r="AG25" s="632">
        <f t="shared" si="27"/>
        <v>11</v>
      </c>
      <c r="AH25" s="608">
        <f t="shared" si="27"/>
        <v>12</v>
      </c>
      <c r="AI25" s="369">
        <f t="shared" si="28"/>
        <v>0.91666666666666663</v>
      </c>
      <c r="AJ25" s="608">
        <f t="shared" si="29"/>
        <v>0</v>
      </c>
      <c r="AK25" s="608">
        <f t="shared" si="29"/>
        <v>0</v>
      </c>
      <c r="AL25" s="369" t="e">
        <f>AJ25/AK25</f>
        <v>#DIV/0!</v>
      </c>
      <c r="AM25" s="608">
        <f t="shared" si="30"/>
        <v>11</v>
      </c>
      <c r="AN25" s="608">
        <f t="shared" si="30"/>
        <v>12</v>
      </c>
      <c r="AO25" s="369">
        <f>AM25/AN25</f>
        <v>0.91666666666666663</v>
      </c>
      <c r="AP25" s="369"/>
      <c r="AQ25" s="407"/>
      <c r="AR25" s="598">
        <v>2</v>
      </c>
      <c r="AS25" s="45">
        <v>2</v>
      </c>
      <c r="AT25" s="42">
        <f t="shared" si="31"/>
        <v>1</v>
      </c>
      <c r="AU25" s="45">
        <v>1</v>
      </c>
      <c r="AV25" s="45">
        <v>1</v>
      </c>
      <c r="AW25" s="42">
        <f t="shared" si="32"/>
        <v>1</v>
      </c>
      <c r="AX25" s="45">
        <f t="shared" si="33"/>
        <v>3</v>
      </c>
      <c r="AY25" s="45">
        <f t="shared" si="33"/>
        <v>3</v>
      </c>
      <c r="AZ25" s="42">
        <f t="shared" si="34"/>
        <v>1</v>
      </c>
      <c r="BA25" s="69"/>
      <c r="BB25" s="598">
        <v>0</v>
      </c>
      <c r="BC25" s="45">
        <v>0</v>
      </c>
      <c r="BD25" s="42" t="e">
        <f t="shared" si="11"/>
        <v>#DIV/0!</v>
      </c>
      <c r="BE25" s="45">
        <v>0</v>
      </c>
      <c r="BF25" s="45">
        <v>0</v>
      </c>
      <c r="BG25" s="42" t="e">
        <f t="shared" si="12"/>
        <v>#DIV/0!</v>
      </c>
      <c r="BH25" s="45">
        <f t="shared" si="35"/>
        <v>0</v>
      </c>
      <c r="BI25" s="45">
        <f t="shared" si="35"/>
        <v>0</v>
      </c>
      <c r="BJ25" s="42" t="e">
        <f t="shared" si="13"/>
        <v>#DIV/0!</v>
      </c>
      <c r="BK25" s="69"/>
      <c r="BL25" s="607">
        <f t="shared" si="36"/>
        <v>2</v>
      </c>
      <c r="BM25" s="608">
        <f t="shared" si="36"/>
        <v>2</v>
      </c>
      <c r="BN25" s="369">
        <f t="shared" si="14"/>
        <v>1</v>
      </c>
      <c r="BO25" s="608">
        <f t="shared" si="37"/>
        <v>1</v>
      </c>
      <c r="BP25" s="608">
        <f t="shared" si="37"/>
        <v>1</v>
      </c>
      <c r="BQ25" s="369">
        <f t="shared" si="15"/>
        <v>1</v>
      </c>
      <c r="BR25" s="608">
        <f t="shared" si="38"/>
        <v>3</v>
      </c>
      <c r="BS25" s="608">
        <f t="shared" si="38"/>
        <v>3</v>
      </c>
      <c r="BT25" s="369">
        <f>BR25/BS25</f>
        <v>1</v>
      </c>
      <c r="BU25" s="369"/>
      <c r="BV25" s="657"/>
      <c r="BW25" s="666">
        <f t="shared" si="39"/>
        <v>13</v>
      </c>
      <c r="BX25" s="653">
        <f t="shared" si="39"/>
        <v>14</v>
      </c>
      <c r="BY25" s="649">
        <f t="shared" si="16"/>
        <v>0.9285714285714286</v>
      </c>
      <c r="BZ25" s="653">
        <f t="shared" si="40"/>
        <v>1</v>
      </c>
      <c r="CA25" s="653">
        <f t="shared" si="40"/>
        <v>1</v>
      </c>
      <c r="CB25" s="649">
        <f t="shared" si="17"/>
        <v>1</v>
      </c>
      <c r="CC25" s="653">
        <f t="shared" si="41"/>
        <v>14</v>
      </c>
      <c r="CD25" s="653">
        <f t="shared" si="41"/>
        <v>15</v>
      </c>
      <c r="CE25" s="649">
        <f t="shared" si="18"/>
        <v>0.93333333333333335</v>
      </c>
      <c r="CF25" s="649"/>
      <c r="CG25" s="118"/>
      <c r="CH25" s="1196"/>
      <c r="CI25" s="1198"/>
      <c r="CJ25" s="1381"/>
      <c r="CK25" s="1123"/>
      <c r="CL25" s="1123"/>
      <c r="CM25" s="1123"/>
      <c r="CN25" s="1123"/>
      <c r="CO25" s="1123"/>
      <c r="CP25" s="1123"/>
      <c r="CQ25" s="1123"/>
      <c r="CR25" s="1123"/>
      <c r="CS25" s="1123"/>
      <c r="CT25" s="1123"/>
      <c r="CU25" s="1123"/>
    </row>
    <row r="26" spans="1:99" ht="47" customHeight="1" x14ac:dyDescent="0.2">
      <c r="A26" s="1067"/>
      <c r="B26" s="1067"/>
      <c r="C26" s="1064"/>
      <c r="D26" s="1455"/>
      <c r="E26" s="1222"/>
      <c r="F26" s="1081"/>
      <c r="G26" s="1227"/>
      <c r="H26" s="1081"/>
      <c r="I26" s="1081"/>
      <c r="J26" s="1081"/>
      <c r="K26" s="1230"/>
      <c r="L26" s="600" t="s">
        <v>519</v>
      </c>
      <c r="M26" s="598">
        <v>7</v>
      </c>
      <c r="N26" s="45">
        <v>7</v>
      </c>
      <c r="O26" s="42">
        <f t="shared" si="19"/>
        <v>1</v>
      </c>
      <c r="P26" s="45">
        <v>1</v>
      </c>
      <c r="Q26" s="45">
        <v>1</v>
      </c>
      <c r="R26" s="42">
        <f t="shared" si="20"/>
        <v>1</v>
      </c>
      <c r="S26" s="597">
        <f t="shared" si="21"/>
        <v>8</v>
      </c>
      <c r="T26" s="597">
        <f t="shared" si="21"/>
        <v>8</v>
      </c>
      <c r="U26" s="42">
        <f t="shared" si="22"/>
        <v>1</v>
      </c>
      <c r="V26" s="69"/>
      <c r="W26" s="598">
        <v>7</v>
      </c>
      <c r="X26" s="45">
        <v>19</v>
      </c>
      <c r="Y26" s="42">
        <f t="shared" si="23"/>
        <v>0.36842105263157893</v>
      </c>
      <c r="Z26" s="45">
        <v>0</v>
      </c>
      <c r="AA26" s="45">
        <v>0</v>
      </c>
      <c r="AB26" s="42" t="e">
        <f t="shared" si="24"/>
        <v>#DIV/0!</v>
      </c>
      <c r="AC26" s="597">
        <f t="shared" si="25"/>
        <v>7</v>
      </c>
      <c r="AD26" s="597">
        <f t="shared" si="25"/>
        <v>19</v>
      </c>
      <c r="AE26" s="42">
        <f t="shared" si="26"/>
        <v>0.36842105263157893</v>
      </c>
      <c r="AF26" s="72"/>
      <c r="AG26" s="632">
        <f t="shared" si="27"/>
        <v>14</v>
      </c>
      <c r="AH26" s="633">
        <f t="shared" si="27"/>
        <v>26</v>
      </c>
      <c r="AI26" s="369">
        <f t="shared" si="28"/>
        <v>0.53846153846153844</v>
      </c>
      <c r="AJ26" s="608">
        <f t="shared" si="29"/>
        <v>1</v>
      </c>
      <c r="AK26" s="633">
        <f t="shared" si="29"/>
        <v>1</v>
      </c>
      <c r="AL26" s="369">
        <f>AJ26/AK26</f>
        <v>1</v>
      </c>
      <c r="AM26" s="608">
        <f t="shared" si="30"/>
        <v>15</v>
      </c>
      <c r="AN26" s="633">
        <f t="shared" si="30"/>
        <v>27</v>
      </c>
      <c r="AO26" s="369">
        <f>AM26/AN26</f>
        <v>0.55555555555555558</v>
      </c>
      <c r="AP26" s="369"/>
      <c r="AQ26" s="407"/>
      <c r="AR26" s="598">
        <v>0</v>
      </c>
      <c r="AS26" s="45">
        <v>2</v>
      </c>
      <c r="AT26" s="42">
        <f t="shared" si="31"/>
        <v>0</v>
      </c>
      <c r="AU26" s="45">
        <v>0</v>
      </c>
      <c r="AV26" s="45">
        <v>2</v>
      </c>
      <c r="AW26" s="42">
        <f t="shared" si="32"/>
        <v>0</v>
      </c>
      <c r="AX26" s="597">
        <f t="shared" si="33"/>
        <v>0</v>
      </c>
      <c r="AY26" s="597">
        <f t="shared" si="33"/>
        <v>4</v>
      </c>
      <c r="AZ26" s="42">
        <f t="shared" si="34"/>
        <v>0</v>
      </c>
      <c r="BA26" s="69"/>
      <c r="BB26" s="598">
        <v>0</v>
      </c>
      <c r="BC26" s="45">
        <v>0</v>
      </c>
      <c r="BD26" s="42" t="e">
        <f t="shared" si="11"/>
        <v>#DIV/0!</v>
      </c>
      <c r="BE26" s="45">
        <v>0</v>
      </c>
      <c r="BF26" s="45">
        <v>2</v>
      </c>
      <c r="BG26" s="42">
        <f t="shared" si="12"/>
        <v>0</v>
      </c>
      <c r="BH26" s="597">
        <f t="shared" si="35"/>
        <v>0</v>
      </c>
      <c r="BI26" s="597">
        <f t="shared" si="35"/>
        <v>2</v>
      </c>
      <c r="BJ26" s="42">
        <f t="shared" si="13"/>
        <v>0</v>
      </c>
      <c r="BK26" s="69"/>
      <c r="BL26" s="607">
        <f t="shared" si="36"/>
        <v>0</v>
      </c>
      <c r="BM26" s="633">
        <f t="shared" si="36"/>
        <v>2</v>
      </c>
      <c r="BN26" s="369">
        <f t="shared" si="14"/>
        <v>0</v>
      </c>
      <c r="BO26" s="608">
        <f t="shared" si="37"/>
        <v>0</v>
      </c>
      <c r="BP26" s="633">
        <f t="shared" si="37"/>
        <v>4</v>
      </c>
      <c r="BQ26" s="369">
        <f t="shared" si="15"/>
        <v>0</v>
      </c>
      <c r="BR26" s="608">
        <f t="shared" si="38"/>
        <v>0</v>
      </c>
      <c r="BS26" s="633">
        <f t="shared" si="38"/>
        <v>6</v>
      </c>
      <c r="BT26" s="369">
        <f>BR26/BS26</f>
        <v>0</v>
      </c>
      <c r="BU26" s="369"/>
      <c r="BV26" s="657"/>
      <c r="BW26" s="666">
        <f t="shared" si="39"/>
        <v>14</v>
      </c>
      <c r="BX26" s="653">
        <f t="shared" si="39"/>
        <v>28</v>
      </c>
      <c r="BY26" s="649">
        <f t="shared" si="16"/>
        <v>0.5</v>
      </c>
      <c r="BZ26" s="653">
        <f t="shared" si="40"/>
        <v>1</v>
      </c>
      <c r="CA26" s="653">
        <f t="shared" si="40"/>
        <v>5</v>
      </c>
      <c r="CB26" s="649">
        <f t="shared" si="17"/>
        <v>0.2</v>
      </c>
      <c r="CC26" s="653">
        <f t="shared" si="41"/>
        <v>15</v>
      </c>
      <c r="CD26" s="653">
        <f t="shared" si="41"/>
        <v>33</v>
      </c>
      <c r="CE26" s="649">
        <f t="shared" si="18"/>
        <v>0.45454545454545453</v>
      </c>
      <c r="CF26" s="649"/>
      <c r="CG26" s="118"/>
      <c r="CH26" s="1196"/>
      <c r="CI26" s="1198"/>
      <c r="CJ26" s="1199" t="s">
        <v>536</v>
      </c>
      <c r="CK26" s="1110">
        <v>3</v>
      </c>
      <c r="CL26" s="1110">
        <v>3</v>
      </c>
      <c r="CM26" s="1110">
        <v>3</v>
      </c>
      <c r="CN26" s="1110">
        <v>3</v>
      </c>
      <c r="CO26" s="1110">
        <v>3</v>
      </c>
      <c r="CP26" s="1110">
        <v>3</v>
      </c>
      <c r="CQ26" s="1110">
        <v>3</v>
      </c>
      <c r="CR26" s="1110">
        <v>3</v>
      </c>
      <c r="CS26" s="1110" t="s">
        <v>537</v>
      </c>
      <c r="CT26" s="1110" t="s">
        <v>531</v>
      </c>
      <c r="CU26" s="1110" t="s">
        <v>532</v>
      </c>
    </row>
    <row r="27" spans="1:99" ht="47" customHeight="1" thickBot="1" x14ac:dyDescent="0.25">
      <c r="A27" s="1067"/>
      <c r="B27" s="1067"/>
      <c r="C27" s="1064"/>
      <c r="D27" s="1455"/>
      <c r="E27" s="1223"/>
      <c r="F27" s="1225"/>
      <c r="G27" s="1228"/>
      <c r="H27" s="1225"/>
      <c r="I27" s="1225"/>
      <c r="J27" s="1225"/>
      <c r="K27" s="1231"/>
      <c r="L27" s="613" t="s">
        <v>504</v>
      </c>
      <c r="M27" s="617">
        <f>M24+M25</f>
        <v>2</v>
      </c>
      <c r="N27" s="618">
        <f>N24+N25</f>
        <v>2</v>
      </c>
      <c r="O27" s="634">
        <f t="shared" si="19"/>
        <v>1</v>
      </c>
      <c r="P27" s="618">
        <f>P24+P25</f>
        <v>0</v>
      </c>
      <c r="Q27" s="618">
        <f>Q24+Q25</f>
        <v>0</v>
      </c>
      <c r="R27" s="634" t="e">
        <f t="shared" si="20"/>
        <v>#DIV/0!</v>
      </c>
      <c r="S27" s="618">
        <f>S24+S25</f>
        <v>2</v>
      </c>
      <c r="T27" s="618">
        <f>T24+T25</f>
        <v>2</v>
      </c>
      <c r="U27" s="634">
        <f t="shared" si="22"/>
        <v>1</v>
      </c>
      <c r="V27" s="635">
        <v>0.25</v>
      </c>
      <c r="W27" s="609">
        <f>W24+W25</f>
        <v>21</v>
      </c>
      <c r="X27" s="610">
        <f>X24+X25</f>
        <v>22</v>
      </c>
      <c r="Y27" s="627">
        <f t="shared" si="23"/>
        <v>0.95454545454545459</v>
      </c>
      <c r="Z27" s="610">
        <f>Z24+Z25</f>
        <v>0</v>
      </c>
      <c r="AA27" s="610">
        <f>AA24+AA25</f>
        <v>0</v>
      </c>
      <c r="AB27" s="627" t="e">
        <f t="shared" si="24"/>
        <v>#DIV/0!</v>
      </c>
      <c r="AC27" s="618">
        <f>AC24+AC25</f>
        <v>21</v>
      </c>
      <c r="AD27" s="618">
        <f>AD24+AD25</f>
        <v>22</v>
      </c>
      <c r="AE27" s="627">
        <f t="shared" si="26"/>
        <v>0.95454545454545459</v>
      </c>
      <c r="AF27" s="628">
        <f>Y27/$K24/4</f>
        <v>0.25386847195357837</v>
      </c>
      <c r="AG27" s="629">
        <f>AG24+AG25</f>
        <v>23</v>
      </c>
      <c r="AH27" s="610">
        <f>AH24+AH25</f>
        <v>24</v>
      </c>
      <c r="AI27" s="627">
        <f>AG27/AH27</f>
        <v>0.95833333333333337</v>
      </c>
      <c r="AJ27" s="610">
        <f>AJ24+AJ25</f>
        <v>0</v>
      </c>
      <c r="AK27" s="610">
        <f>AK24+AK25</f>
        <v>0</v>
      </c>
      <c r="AL27" s="627" t="e">
        <f>AJ27/AK27</f>
        <v>#DIV/0!</v>
      </c>
      <c r="AM27" s="610">
        <f>AM24+AM25</f>
        <v>23</v>
      </c>
      <c r="AN27" s="610">
        <f>AN24+AN25</f>
        <v>24</v>
      </c>
      <c r="AO27" s="627">
        <f>AM27/AN27</f>
        <v>0.95833333333333337</v>
      </c>
      <c r="AP27" s="627">
        <v>0.94</v>
      </c>
      <c r="AQ27" s="628">
        <f>AI27/AP27/2</f>
        <v>0.50975177304964547</v>
      </c>
      <c r="AR27" s="617">
        <f>AR24+AR25</f>
        <v>2</v>
      </c>
      <c r="AS27" s="618">
        <f>AS24+AS25</f>
        <v>2</v>
      </c>
      <c r="AT27" s="634">
        <f t="shared" si="31"/>
        <v>1</v>
      </c>
      <c r="AU27" s="618">
        <f>AU24+AU25</f>
        <v>1</v>
      </c>
      <c r="AV27" s="618">
        <f>AV24+AV25</f>
        <v>1</v>
      </c>
      <c r="AW27" s="634">
        <f t="shared" si="32"/>
        <v>1</v>
      </c>
      <c r="AX27" s="618">
        <f>AX24+AX25</f>
        <v>3</v>
      </c>
      <c r="AY27" s="618">
        <f>AY24+AY25</f>
        <v>3</v>
      </c>
      <c r="AZ27" s="634">
        <f t="shared" si="34"/>
        <v>1</v>
      </c>
      <c r="BA27" s="635">
        <v>0.25</v>
      </c>
      <c r="BB27" s="617">
        <f>BB24+BB25</f>
        <v>0</v>
      </c>
      <c r="BC27" s="618">
        <f>BC24+BC25</f>
        <v>0</v>
      </c>
      <c r="BD27" s="634" t="e">
        <f t="shared" si="11"/>
        <v>#DIV/0!</v>
      </c>
      <c r="BE27" s="618">
        <f>BE24+BE25</f>
        <v>0</v>
      </c>
      <c r="BF27" s="618">
        <f>BF24+BF25</f>
        <v>0</v>
      </c>
      <c r="BG27" s="634" t="e">
        <f t="shared" si="12"/>
        <v>#DIV/0!</v>
      </c>
      <c r="BH27" s="618">
        <f>BH24+BH25</f>
        <v>0</v>
      </c>
      <c r="BI27" s="618">
        <f>BI24+BI25</f>
        <v>0</v>
      </c>
      <c r="BJ27" s="634" t="e">
        <f t="shared" si="13"/>
        <v>#DIV/0!</v>
      </c>
      <c r="BK27" s="635">
        <v>0.25</v>
      </c>
      <c r="BL27" s="609">
        <f>BL24+BL25</f>
        <v>2</v>
      </c>
      <c r="BM27" s="610">
        <f>BM24+BM25</f>
        <v>2</v>
      </c>
      <c r="BN27" s="627">
        <f t="shared" si="14"/>
        <v>1</v>
      </c>
      <c r="BO27" s="610">
        <f>BO24+BO25</f>
        <v>1</v>
      </c>
      <c r="BP27" s="610">
        <f>BP24+BP25</f>
        <v>1</v>
      </c>
      <c r="BQ27" s="627">
        <f t="shared" si="15"/>
        <v>1</v>
      </c>
      <c r="BR27" s="610">
        <f>BR24+BR25</f>
        <v>3</v>
      </c>
      <c r="BS27" s="610">
        <f>BS24+BS25</f>
        <v>3</v>
      </c>
      <c r="BT27" s="627">
        <f>BR27/BS27</f>
        <v>1</v>
      </c>
      <c r="BU27" s="627">
        <v>0.94</v>
      </c>
      <c r="BV27" s="630">
        <f>BN27/BU27/2</f>
        <v>0.53191489361702127</v>
      </c>
      <c r="BW27" s="617">
        <f>BW24+BW25</f>
        <v>25</v>
      </c>
      <c r="BX27" s="618">
        <f>BX24+BX25</f>
        <v>26</v>
      </c>
      <c r="BY27" s="634">
        <f t="shared" si="16"/>
        <v>0.96153846153846156</v>
      </c>
      <c r="BZ27" s="618">
        <f>BZ24+BZ25</f>
        <v>1</v>
      </c>
      <c r="CA27" s="618">
        <f>CA24+CA25</f>
        <v>1</v>
      </c>
      <c r="CB27" s="634">
        <f t="shared" si="17"/>
        <v>1</v>
      </c>
      <c r="CC27" s="618">
        <f>CC24+CC25</f>
        <v>26</v>
      </c>
      <c r="CD27" s="618">
        <f>CD24+CD25</f>
        <v>27</v>
      </c>
      <c r="CE27" s="634">
        <f t="shared" si="18"/>
        <v>0.96296296296296291</v>
      </c>
      <c r="CF27" s="634">
        <v>0.94</v>
      </c>
      <c r="CG27" s="677">
        <v>1</v>
      </c>
      <c r="CH27" s="1251"/>
      <c r="CI27" s="1253"/>
      <c r="CJ27" s="1201"/>
      <c r="CK27" s="1111"/>
      <c r="CL27" s="1111"/>
      <c r="CM27" s="1111"/>
      <c r="CN27" s="1111"/>
      <c r="CO27" s="1111"/>
      <c r="CP27" s="1111"/>
      <c r="CQ27" s="1111"/>
      <c r="CR27" s="1111"/>
      <c r="CS27" s="1111"/>
      <c r="CT27" s="1111"/>
      <c r="CU27" s="1111"/>
    </row>
    <row r="28" spans="1:99" ht="41" customHeight="1" x14ac:dyDescent="0.2">
      <c r="A28" s="1067"/>
      <c r="B28" s="1067"/>
      <c r="C28" s="1064"/>
      <c r="D28" s="1455"/>
      <c r="E28" s="1221" t="s">
        <v>410</v>
      </c>
      <c r="F28" s="1224" t="s">
        <v>64</v>
      </c>
      <c r="G28" s="1226" t="s">
        <v>65</v>
      </c>
      <c r="H28" s="1224" t="s">
        <v>19</v>
      </c>
      <c r="I28" s="1224" t="s">
        <v>538</v>
      </c>
      <c r="J28" s="1224">
        <v>2022</v>
      </c>
      <c r="K28" s="1229">
        <v>0.15</v>
      </c>
      <c r="L28" s="599" t="s">
        <v>513</v>
      </c>
      <c r="M28" s="596">
        <v>0</v>
      </c>
      <c r="N28" s="432">
        <v>1</v>
      </c>
      <c r="O28" s="622">
        <f t="shared" si="19"/>
        <v>0</v>
      </c>
      <c r="P28" s="432">
        <v>0</v>
      </c>
      <c r="Q28" s="432">
        <v>1</v>
      </c>
      <c r="R28" s="622">
        <f t="shared" si="20"/>
        <v>0</v>
      </c>
      <c r="S28" s="432">
        <f t="shared" ref="S28:T31" si="42">M28+P28</f>
        <v>0</v>
      </c>
      <c r="T28" s="432">
        <f t="shared" si="42"/>
        <v>2</v>
      </c>
      <c r="U28" s="622">
        <f t="shared" si="22"/>
        <v>0</v>
      </c>
      <c r="V28" s="626"/>
      <c r="W28" s="596">
        <v>1</v>
      </c>
      <c r="X28" s="432">
        <v>6</v>
      </c>
      <c r="Y28" s="622">
        <f t="shared" si="23"/>
        <v>0.16666666666666666</v>
      </c>
      <c r="Z28" s="432">
        <v>0</v>
      </c>
      <c r="AA28" s="432">
        <v>5</v>
      </c>
      <c r="AB28" s="622">
        <f t="shared" si="24"/>
        <v>0</v>
      </c>
      <c r="AC28" s="432">
        <f t="shared" ref="AC28:AD31" si="43">W28+Z28</f>
        <v>1</v>
      </c>
      <c r="AD28" s="432">
        <f t="shared" si="43"/>
        <v>11</v>
      </c>
      <c r="AE28" s="622">
        <f t="shared" si="26"/>
        <v>9.0909090909090912E-2</v>
      </c>
      <c r="AF28" s="626"/>
      <c r="AG28" s="605">
        <f t="shared" ref="AG28:AH31" si="44">M28+W28</f>
        <v>1</v>
      </c>
      <c r="AH28" s="631">
        <f t="shared" si="44"/>
        <v>7</v>
      </c>
      <c r="AI28" s="437">
        <f t="shared" si="28"/>
        <v>0.14285714285714285</v>
      </c>
      <c r="AJ28" s="631">
        <f t="shared" ref="AJ28:AK31" si="45">P28+Z28</f>
        <v>0</v>
      </c>
      <c r="AK28" s="631">
        <f t="shared" si="45"/>
        <v>6</v>
      </c>
      <c r="AL28" s="437">
        <f t="shared" ref="AL28:AL33" si="46">AJ28/AK28</f>
        <v>0</v>
      </c>
      <c r="AM28" s="631">
        <f t="shared" ref="AM28:AN31" si="47">S28+AC28</f>
        <v>1</v>
      </c>
      <c r="AN28" s="631">
        <f t="shared" si="47"/>
        <v>13</v>
      </c>
      <c r="AO28" s="437">
        <f t="shared" ref="AO28:AO33" si="48">AM28/AN28</f>
        <v>7.6923076923076927E-2</v>
      </c>
      <c r="AP28" s="437"/>
      <c r="AQ28" s="438"/>
      <c r="AR28" s="596">
        <v>3</v>
      </c>
      <c r="AS28" s="432">
        <v>8</v>
      </c>
      <c r="AT28" s="622">
        <f t="shared" si="31"/>
        <v>0.375</v>
      </c>
      <c r="AU28" s="432">
        <v>1</v>
      </c>
      <c r="AV28" s="432">
        <v>5</v>
      </c>
      <c r="AW28" s="622">
        <f t="shared" si="32"/>
        <v>0.2</v>
      </c>
      <c r="AX28" s="432">
        <f>AR28+AU28</f>
        <v>4</v>
      </c>
      <c r="AY28" s="432">
        <f t="shared" ref="AX28:AY31" si="49">AS28+AV28</f>
        <v>13</v>
      </c>
      <c r="AZ28" s="622">
        <f t="shared" si="34"/>
        <v>0.30769230769230771</v>
      </c>
      <c r="BA28" s="626"/>
      <c r="BB28" s="596">
        <v>4</v>
      </c>
      <c r="BC28" s="432">
        <v>7</v>
      </c>
      <c r="BD28" s="622">
        <f t="shared" si="11"/>
        <v>0.5714285714285714</v>
      </c>
      <c r="BE28" s="432">
        <v>1</v>
      </c>
      <c r="BF28" s="432">
        <v>2</v>
      </c>
      <c r="BG28" s="622">
        <f t="shared" si="12"/>
        <v>0.5</v>
      </c>
      <c r="BH28" s="432">
        <f t="shared" ref="BH28:BI31" si="50">BB28+BE28</f>
        <v>5</v>
      </c>
      <c r="BI28" s="432">
        <f t="shared" si="50"/>
        <v>9</v>
      </c>
      <c r="BJ28" s="622">
        <f t="shared" si="13"/>
        <v>0.55555555555555558</v>
      </c>
      <c r="BK28" s="626"/>
      <c r="BL28" s="605">
        <f t="shared" ref="BL28:BM31" si="51">AR28+BB28</f>
        <v>7</v>
      </c>
      <c r="BM28" s="631">
        <f t="shared" si="51"/>
        <v>15</v>
      </c>
      <c r="BN28" s="437">
        <f t="shared" si="14"/>
        <v>0.46666666666666667</v>
      </c>
      <c r="BO28" s="631">
        <f t="shared" ref="BO28:BP31" si="52">AU28+BE28</f>
        <v>2</v>
      </c>
      <c r="BP28" s="631">
        <f t="shared" si="52"/>
        <v>7</v>
      </c>
      <c r="BQ28" s="437">
        <f t="shared" si="15"/>
        <v>0.2857142857142857</v>
      </c>
      <c r="BR28" s="631">
        <f t="shared" ref="BR28:BS31" si="53">AX28+BH28</f>
        <v>9</v>
      </c>
      <c r="BS28" s="631">
        <f t="shared" si="53"/>
        <v>22</v>
      </c>
      <c r="BT28" s="437">
        <f t="shared" ref="BT28:BT33" si="54">BR28/BS28</f>
        <v>0.40909090909090912</v>
      </c>
      <c r="BU28" s="437"/>
      <c r="BV28" s="656"/>
      <c r="BW28" s="663">
        <f>BL28</f>
        <v>7</v>
      </c>
      <c r="BX28" s="664">
        <f t="shared" ref="BW28:BX30" si="55">BM28</f>
        <v>15</v>
      </c>
      <c r="BY28" s="665">
        <f t="shared" si="16"/>
        <v>0.46666666666666667</v>
      </c>
      <c r="BZ28" s="664">
        <f t="shared" ref="BZ28:CA30" si="56">BO28</f>
        <v>2</v>
      </c>
      <c r="CA28" s="664">
        <f t="shared" si="56"/>
        <v>7</v>
      </c>
      <c r="CB28" s="665">
        <f t="shared" si="17"/>
        <v>0.2857142857142857</v>
      </c>
      <c r="CC28" s="664">
        <f t="shared" ref="CC28:CD30" si="57">BR28</f>
        <v>9</v>
      </c>
      <c r="CD28" s="664">
        <f t="shared" si="57"/>
        <v>22</v>
      </c>
      <c r="CE28" s="665">
        <f t="shared" si="18"/>
        <v>0.40909090909090912</v>
      </c>
      <c r="CF28" s="665"/>
      <c r="CG28" s="671"/>
      <c r="CH28" s="1195">
        <v>0.02</v>
      </c>
      <c r="CI28" s="1197">
        <f>CG31*CH28</f>
        <v>0.02</v>
      </c>
      <c r="CJ28" s="1199" t="s">
        <v>539</v>
      </c>
      <c r="CK28" s="1110">
        <v>3</v>
      </c>
      <c r="CL28" s="1110">
        <v>3</v>
      </c>
      <c r="CM28" s="1110">
        <v>3</v>
      </c>
      <c r="CN28" s="1110">
        <v>3</v>
      </c>
      <c r="CO28" s="1110">
        <v>3</v>
      </c>
      <c r="CP28" s="1110">
        <v>3</v>
      </c>
      <c r="CQ28" s="1110">
        <v>3</v>
      </c>
      <c r="CR28" s="1110">
        <v>3</v>
      </c>
      <c r="CS28" s="1110" t="s">
        <v>540</v>
      </c>
      <c r="CT28" s="1110" t="s">
        <v>531</v>
      </c>
      <c r="CU28" s="1110" t="s">
        <v>532</v>
      </c>
    </row>
    <row r="29" spans="1:99" ht="41" customHeight="1" x14ac:dyDescent="0.2">
      <c r="A29" s="1067"/>
      <c r="B29" s="1067"/>
      <c r="C29" s="1064"/>
      <c r="D29" s="1455"/>
      <c r="E29" s="1222"/>
      <c r="F29" s="1081"/>
      <c r="G29" s="1227"/>
      <c r="H29" s="1081"/>
      <c r="I29" s="1081"/>
      <c r="J29" s="1081"/>
      <c r="K29" s="1230"/>
      <c r="L29" s="600" t="s">
        <v>518</v>
      </c>
      <c r="M29" s="598">
        <v>0</v>
      </c>
      <c r="N29" s="45">
        <v>4</v>
      </c>
      <c r="O29" s="42">
        <f t="shared" si="19"/>
        <v>0</v>
      </c>
      <c r="P29" s="45">
        <v>0</v>
      </c>
      <c r="Q29" s="45">
        <v>3</v>
      </c>
      <c r="R29" s="42">
        <f t="shared" si="20"/>
        <v>0</v>
      </c>
      <c r="S29" s="45">
        <f t="shared" si="42"/>
        <v>0</v>
      </c>
      <c r="T29" s="45">
        <f t="shared" si="42"/>
        <v>7</v>
      </c>
      <c r="U29" s="42">
        <f t="shared" si="22"/>
        <v>0</v>
      </c>
      <c r="V29" s="72"/>
      <c r="W29" s="598">
        <v>4</v>
      </c>
      <c r="X29" s="45">
        <v>18</v>
      </c>
      <c r="Y29" s="42">
        <f t="shared" si="23"/>
        <v>0.22222222222222221</v>
      </c>
      <c r="Z29" s="45">
        <v>0</v>
      </c>
      <c r="AA29" s="45">
        <v>4</v>
      </c>
      <c r="AB29" s="42">
        <f t="shared" si="24"/>
        <v>0</v>
      </c>
      <c r="AC29" s="597">
        <f t="shared" si="43"/>
        <v>4</v>
      </c>
      <c r="AD29" s="597">
        <f t="shared" si="43"/>
        <v>22</v>
      </c>
      <c r="AE29" s="42">
        <f t="shared" si="26"/>
        <v>0.18181818181818182</v>
      </c>
      <c r="AF29" s="72"/>
      <c r="AG29" s="639">
        <f t="shared" si="44"/>
        <v>4</v>
      </c>
      <c r="AH29" s="640">
        <f t="shared" si="44"/>
        <v>22</v>
      </c>
      <c r="AI29" s="369">
        <f t="shared" si="28"/>
        <v>0.18181818181818182</v>
      </c>
      <c r="AJ29" s="640">
        <f t="shared" si="45"/>
        <v>0</v>
      </c>
      <c r="AK29" s="640">
        <f t="shared" si="45"/>
        <v>7</v>
      </c>
      <c r="AL29" s="369">
        <f t="shared" si="46"/>
        <v>0</v>
      </c>
      <c r="AM29" s="640">
        <f t="shared" si="47"/>
        <v>4</v>
      </c>
      <c r="AN29" s="640">
        <f t="shared" si="47"/>
        <v>29</v>
      </c>
      <c r="AO29" s="369">
        <f t="shared" si="48"/>
        <v>0.13793103448275862</v>
      </c>
      <c r="AP29" s="369"/>
      <c r="AQ29" s="407"/>
      <c r="AR29" s="598">
        <v>9</v>
      </c>
      <c r="AS29" s="45">
        <v>26</v>
      </c>
      <c r="AT29" s="42">
        <f t="shared" si="31"/>
        <v>0.34615384615384615</v>
      </c>
      <c r="AU29" s="45">
        <v>1</v>
      </c>
      <c r="AV29" s="45">
        <v>6</v>
      </c>
      <c r="AW29" s="42">
        <f t="shared" si="32"/>
        <v>0.16666666666666666</v>
      </c>
      <c r="AX29" s="45">
        <f t="shared" si="49"/>
        <v>10</v>
      </c>
      <c r="AY29" s="45">
        <f t="shared" si="49"/>
        <v>32</v>
      </c>
      <c r="AZ29" s="42">
        <f t="shared" si="34"/>
        <v>0.3125</v>
      </c>
      <c r="BA29" s="72"/>
      <c r="BB29" s="598">
        <v>12</v>
      </c>
      <c r="BC29" s="45">
        <v>23</v>
      </c>
      <c r="BD29" s="42">
        <f t="shared" si="11"/>
        <v>0.52173913043478259</v>
      </c>
      <c r="BE29" s="45">
        <v>0</v>
      </c>
      <c r="BF29" s="45">
        <v>2</v>
      </c>
      <c r="BG29" s="42">
        <f t="shared" si="12"/>
        <v>0</v>
      </c>
      <c r="BH29" s="45">
        <f t="shared" si="50"/>
        <v>12</v>
      </c>
      <c r="BI29" s="45">
        <f t="shared" si="50"/>
        <v>25</v>
      </c>
      <c r="BJ29" s="42">
        <f t="shared" si="13"/>
        <v>0.48</v>
      </c>
      <c r="BK29" s="72"/>
      <c r="BL29" s="639">
        <f t="shared" si="51"/>
        <v>21</v>
      </c>
      <c r="BM29" s="640">
        <f t="shared" si="51"/>
        <v>49</v>
      </c>
      <c r="BN29" s="369">
        <f t="shared" si="14"/>
        <v>0.42857142857142855</v>
      </c>
      <c r="BO29" s="640">
        <f t="shared" si="52"/>
        <v>1</v>
      </c>
      <c r="BP29" s="640">
        <f t="shared" si="52"/>
        <v>8</v>
      </c>
      <c r="BQ29" s="369">
        <f t="shared" si="15"/>
        <v>0.125</v>
      </c>
      <c r="BR29" s="640">
        <f t="shared" si="53"/>
        <v>22</v>
      </c>
      <c r="BS29" s="640">
        <f t="shared" si="53"/>
        <v>57</v>
      </c>
      <c r="BT29" s="369">
        <f t="shared" si="54"/>
        <v>0.38596491228070173</v>
      </c>
      <c r="BU29" s="369"/>
      <c r="BV29" s="657"/>
      <c r="BW29" s="666">
        <f t="shared" si="55"/>
        <v>21</v>
      </c>
      <c r="BX29" s="653">
        <f t="shared" si="55"/>
        <v>49</v>
      </c>
      <c r="BY29" s="649">
        <f t="shared" si="16"/>
        <v>0.42857142857142855</v>
      </c>
      <c r="BZ29" s="653">
        <f t="shared" si="56"/>
        <v>1</v>
      </c>
      <c r="CA29" s="653">
        <f t="shared" si="56"/>
        <v>8</v>
      </c>
      <c r="CB29" s="649">
        <f t="shared" si="17"/>
        <v>0.125</v>
      </c>
      <c r="CC29" s="653">
        <f t="shared" si="57"/>
        <v>22</v>
      </c>
      <c r="CD29" s="653">
        <f t="shared" si="57"/>
        <v>57</v>
      </c>
      <c r="CE29" s="649">
        <f t="shared" si="18"/>
        <v>0.38596491228070173</v>
      </c>
      <c r="CF29" s="649"/>
      <c r="CG29" s="118"/>
      <c r="CH29" s="1196"/>
      <c r="CI29" s="1198"/>
      <c r="CJ29" s="1201"/>
      <c r="CK29" s="1111"/>
      <c r="CL29" s="1111"/>
      <c r="CM29" s="1111"/>
      <c r="CN29" s="1111"/>
      <c r="CO29" s="1111"/>
      <c r="CP29" s="1111"/>
      <c r="CQ29" s="1111"/>
      <c r="CR29" s="1111"/>
      <c r="CS29" s="1111"/>
      <c r="CT29" s="1111"/>
      <c r="CU29" s="1111"/>
    </row>
    <row r="30" spans="1:99" ht="41" customHeight="1" x14ac:dyDescent="0.2">
      <c r="A30" s="1067"/>
      <c r="B30" s="1067"/>
      <c r="C30" s="1064"/>
      <c r="D30" s="1455"/>
      <c r="E30" s="1222"/>
      <c r="F30" s="1081"/>
      <c r="G30" s="1227"/>
      <c r="H30" s="1081"/>
      <c r="I30" s="1081"/>
      <c r="J30" s="1081"/>
      <c r="K30" s="1230"/>
      <c r="L30" s="600" t="s">
        <v>519</v>
      </c>
      <c r="M30" s="598">
        <v>0</v>
      </c>
      <c r="N30" s="45">
        <v>2</v>
      </c>
      <c r="O30" s="42">
        <f t="shared" si="19"/>
        <v>0</v>
      </c>
      <c r="P30" s="45">
        <v>0</v>
      </c>
      <c r="Q30" s="45">
        <v>0</v>
      </c>
      <c r="R30" s="42" t="e">
        <f t="shared" si="20"/>
        <v>#DIV/0!</v>
      </c>
      <c r="S30" s="45">
        <f t="shared" si="42"/>
        <v>0</v>
      </c>
      <c r="T30" s="45">
        <f t="shared" si="42"/>
        <v>2</v>
      </c>
      <c r="U30" s="42">
        <f t="shared" si="22"/>
        <v>0</v>
      </c>
      <c r="V30" s="72"/>
      <c r="W30" s="598">
        <v>1</v>
      </c>
      <c r="X30" s="45">
        <v>16</v>
      </c>
      <c r="Y30" s="42">
        <f t="shared" si="23"/>
        <v>6.25E-2</v>
      </c>
      <c r="Z30" s="45">
        <v>0</v>
      </c>
      <c r="AA30" s="45">
        <v>7</v>
      </c>
      <c r="AB30" s="42">
        <f t="shared" si="24"/>
        <v>0</v>
      </c>
      <c r="AC30" s="597">
        <f t="shared" si="43"/>
        <v>1</v>
      </c>
      <c r="AD30" s="597">
        <f t="shared" si="43"/>
        <v>23</v>
      </c>
      <c r="AE30" s="42">
        <f t="shared" si="26"/>
        <v>4.3478260869565216E-2</v>
      </c>
      <c r="AF30" s="72"/>
      <c r="AG30" s="639">
        <f t="shared" si="44"/>
        <v>1</v>
      </c>
      <c r="AH30" s="640">
        <f t="shared" si="44"/>
        <v>18</v>
      </c>
      <c r="AI30" s="369">
        <f t="shared" si="28"/>
        <v>5.5555555555555552E-2</v>
      </c>
      <c r="AJ30" s="640">
        <f t="shared" si="45"/>
        <v>0</v>
      </c>
      <c r="AK30" s="640">
        <f t="shared" si="45"/>
        <v>7</v>
      </c>
      <c r="AL30" s="369">
        <f t="shared" si="46"/>
        <v>0</v>
      </c>
      <c r="AM30" s="640">
        <f t="shared" si="47"/>
        <v>1</v>
      </c>
      <c r="AN30" s="640">
        <f t="shared" si="47"/>
        <v>25</v>
      </c>
      <c r="AO30" s="369">
        <f t="shared" si="48"/>
        <v>0.04</v>
      </c>
      <c r="AP30" s="369"/>
      <c r="AQ30" s="407"/>
      <c r="AR30" s="598">
        <v>0</v>
      </c>
      <c r="AS30" s="45">
        <v>15</v>
      </c>
      <c r="AT30" s="42">
        <f t="shared" si="31"/>
        <v>0</v>
      </c>
      <c r="AU30" s="45">
        <v>0</v>
      </c>
      <c r="AV30" s="45">
        <v>7</v>
      </c>
      <c r="AW30" s="42">
        <f t="shared" si="32"/>
        <v>0</v>
      </c>
      <c r="AX30" s="45">
        <f t="shared" si="49"/>
        <v>0</v>
      </c>
      <c r="AY30" s="45">
        <f t="shared" si="49"/>
        <v>22</v>
      </c>
      <c r="AZ30" s="42">
        <f t="shared" si="34"/>
        <v>0</v>
      </c>
      <c r="BA30" s="72"/>
      <c r="BB30" s="598">
        <v>3</v>
      </c>
      <c r="BC30" s="45">
        <v>12</v>
      </c>
      <c r="BD30" s="42">
        <f t="shared" si="11"/>
        <v>0.25</v>
      </c>
      <c r="BE30" s="45">
        <v>1</v>
      </c>
      <c r="BF30" s="45">
        <v>6</v>
      </c>
      <c r="BG30" s="42">
        <f t="shared" si="12"/>
        <v>0.16666666666666666</v>
      </c>
      <c r="BH30" s="45">
        <f t="shared" si="50"/>
        <v>4</v>
      </c>
      <c r="BI30" s="45">
        <f t="shared" si="50"/>
        <v>18</v>
      </c>
      <c r="BJ30" s="42">
        <f t="shared" si="13"/>
        <v>0.22222222222222221</v>
      </c>
      <c r="BK30" s="72"/>
      <c r="BL30" s="639">
        <f t="shared" si="51"/>
        <v>3</v>
      </c>
      <c r="BM30" s="640">
        <f t="shared" si="51"/>
        <v>27</v>
      </c>
      <c r="BN30" s="369">
        <f t="shared" si="14"/>
        <v>0.1111111111111111</v>
      </c>
      <c r="BO30" s="640">
        <f t="shared" si="52"/>
        <v>1</v>
      </c>
      <c r="BP30" s="640">
        <f t="shared" si="52"/>
        <v>13</v>
      </c>
      <c r="BQ30" s="369">
        <f t="shared" si="15"/>
        <v>7.6923076923076927E-2</v>
      </c>
      <c r="BR30" s="640">
        <f t="shared" si="53"/>
        <v>4</v>
      </c>
      <c r="BS30" s="640">
        <f t="shared" si="53"/>
        <v>40</v>
      </c>
      <c r="BT30" s="369">
        <f t="shared" si="54"/>
        <v>0.1</v>
      </c>
      <c r="BU30" s="369"/>
      <c r="BV30" s="657"/>
      <c r="BW30" s="666">
        <f t="shared" si="55"/>
        <v>3</v>
      </c>
      <c r="BX30" s="653">
        <f t="shared" si="55"/>
        <v>27</v>
      </c>
      <c r="BY30" s="649">
        <f t="shared" si="16"/>
        <v>0.1111111111111111</v>
      </c>
      <c r="BZ30" s="653">
        <f t="shared" si="56"/>
        <v>1</v>
      </c>
      <c r="CA30" s="653">
        <f t="shared" si="56"/>
        <v>13</v>
      </c>
      <c r="CB30" s="649">
        <f t="shared" si="17"/>
        <v>7.6923076923076927E-2</v>
      </c>
      <c r="CC30" s="653">
        <f t="shared" si="57"/>
        <v>4</v>
      </c>
      <c r="CD30" s="653">
        <f t="shared" si="57"/>
        <v>40</v>
      </c>
      <c r="CE30" s="649">
        <f t="shared" si="18"/>
        <v>0.1</v>
      </c>
      <c r="CF30" s="649"/>
      <c r="CG30" s="118"/>
      <c r="CH30" s="1196"/>
      <c r="CI30" s="1198"/>
      <c r="CJ30" s="1199" t="s">
        <v>541</v>
      </c>
      <c r="CK30" s="1110">
        <v>3</v>
      </c>
      <c r="CL30" s="1110">
        <v>3</v>
      </c>
      <c r="CM30" s="1110">
        <v>3</v>
      </c>
      <c r="CN30" s="1110">
        <v>3</v>
      </c>
      <c r="CO30" s="1110">
        <v>3</v>
      </c>
      <c r="CP30" s="1110">
        <v>3</v>
      </c>
      <c r="CQ30" s="1110">
        <v>3</v>
      </c>
      <c r="CR30" s="1110">
        <v>3</v>
      </c>
      <c r="CS30" s="1110" t="s">
        <v>542</v>
      </c>
      <c r="CT30" s="1110" t="s">
        <v>531</v>
      </c>
      <c r="CU30" s="1110" t="s">
        <v>532</v>
      </c>
    </row>
    <row r="31" spans="1:99" ht="41" customHeight="1" thickBot="1" x14ac:dyDescent="0.25">
      <c r="A31" s="1067"/>
      <c r="B31" s="1067"/>
      <c r="C31" s="1064"/>
      <c r="D31" s="1455"/>
      <c r="E31" s="1222"/>
      <c r="F31" s="1081"/>
      <c r="G31" s="1227"/>
      <c r="H31" s="1081"/>
      <c r="I31" s="1081"/>
      <c r="J31" s="1081"/>
      <c r="K31" s="1230"/>
      <c r="L31" s="636" t="s">
        <v>504</v>
      </c>
      <c r="M31" s="609">
        <f>+M28+M29</f>
        <v>0</v>
      </c>
      <c r="N31" s="610">
        <f>+N28+N29</f>
        <v>5</v>
      </c>
      <c r="O31" s="627">
        <f t="shared" si="19"/>
        <v>0</v>
      </c>
      <c r="P31" s="610">
        <f>+P28+P29</f>
        <v>0</v>
      </c>
      <c r="Q31" s="610">
        <f>+Q28+Q29</f>
        <v>4</v>
      </c>
      <c r="R31" s="627">
        <f t="shared" si="20"/>
        <v>0</v>
      </c>
      <c r="S31" s="610">
        <f t="shared" si="42"/>
        <v>0</v>
      </c>
      <c r="T31" s="610">
        <f t="shared" si="42"/>
        <v>9</v>
      </c>
      <c r="U31" s="627">
        <f t="shared" si="22"/>
        <v>0</v>
      </c>
      <c r="V31" s="628">
        <f>O31/$K28</f>
        <v>0</v>
      </c>
      <c r="W31" s="609">
        <f>W28+W29</f>
        <v>5</v>
      </c>
      <c r="X31" s="610">
        <f>X28+X29</f>
        <v>24</v>
      </c>
      <c r="Y31" s="627">
        <f t="shared" si="23"/>
        <v>0.20833333333333334</v>
      </c>
      <c r="Z31" s="610">
        <f>Z28+Z29</f>
        <v>0</v>
      </c>
      <c r="AA31" s="610">
        <f>AA28+AA29</f>
        <v>9</v>
      </c>
      <c r="AB31" s="627">
        <f t="shared" si="24"/>
        <v>0</v>
      </c>
      <c r="AC31" s="615">
        <f t="shared" si="43"/>
        <v>5</v>
      </c>
      <c r="AD31" s="615">
        <f t="shared" si="43"/>
        <v>33</v>
      </c>
      <c r="AE31" s="627">
        <f t="shared" si="26"/>
        <v>0.15151515151515152</v>
      </c>
      <c r="AF31" s="628">
        <v>0.25</v>
      </c>
      <c r="AG31" s="637">
        <f t="shared" si="44"/>
        <v>5</v>
      </c>
      <c r="AH31" s="638">
        <f t="shared" si="44"/>
        <v>29</v>
      </c>
      <c r="AI31" s="627">
        <f t="shared" si="28"/>
        <v>0.17241379310344829</v>
      </c>
      <c r="AJ31" s="638">
        <f t="shared" si="45"/>
        <v>0</v>
      </c>
      <c r="AK31" s="638">
        <f t="shared" si="45"/>
        <v>13</v>
      </c>
      <c r="AL31" s="627">
        <f t="shared" si="46"/>
        <v>0</v>
      </c>
      <c r="AM31" s="638">
        <f t="shared" si="47"/>
        <v>5</v>
      </c>
      <c r="AN31" s="638">
        <f t="shared" si="47"/>
        <v>42</v>
      </c>
      <c r="AO31" s="627">
        <f t="shared" si="48"/>
        <v>0.11904761904761904</v>
      </c>
      <c r="AP31" s="627">
        <f>$K28/2</f>
        <v>7.4999999999999997E-2</v>
      </c>
      <c r="AQ31" s="612">
        <v>0.5</v>
      </c>
      <c r="AR31" s="609">
        <f>+AR28+AR29</f>
        <v>12</v>
      </c>
      <c r="AS31" s="610">
        <f>+AS28+AS29</f>
        <v>34</v>
      </c>
      <c r="AT31" s="627">
        <f t="shared" si="31"/>
        <v>0.35294117647058826</v>
      </c>
      <c r="AU31" s="610">
        <f>+AU28+AU29</f>
        <v>2</v>
      </c>
      <c r="AV31" s="610">
        <f>+AV28+AV29</f>
        <v>11</v>
      </c>
      <c r="AW31" s="627">
        <f t="shared" si="32"/>
        <v>0.18181818181818182</v>
      </c>
      <c r="AX31" s="610">
        <f t="shared" si="49"/>
        <v>14</v>
      </c>
      <c r="AY31" s="610">
        <f t="shared" si="49"/>
        <v>45</v>
      </c>
      <c r="AZ31" s="627">
        <f>AX31/AY31</f>
        <v>0.31111111111111112</v>
      </c>
      <c r="BA31" s="628">
        <v>0.25</v>
      </c>
      <c r="BB31" s="609">
        <f>+BB28+BB29</f>
        <v>16</v>
      </c>
      <c r="BC31" s="610">
        <f>+BC28+BC29</f>
        <v>30</v>
      </c>
      <c r="BD31" s="627">
        <f t="shared" si="11"/>
        <v>0.53333333333333333</v>
      </c>
      <c r="BE31" s="610">
        <f>+BE28+BE29</f>
        <v>1</v>
      </c>
      <c r="BF31" s="610">
        <f>+BF28+BF29</f>
        <v>4</v>
      </c>
      <c r="BG31" s="627">
        <f t="shared" si="12"/>
        <v>0.25</v>
      </c>
      <c r="BH31" s="610">
        <f t="shared" si="50"/>
        <v>17</v>
      </c>
      <c r="BI31" s="610">
        <f t="shared" si="50"/>
        <v>34</v>
      </c>
      <c r="BJ31" s="627">
        <f>BH31/BI31</f>
        <v>0.5</v>
      </c>
      <c r="BK31" s="628">
        <v>0.25</v>
      </c>
      <c r="BL31" s="637">
        <f t="shared" si="51"/>
        <v>28</v>
      </c>
      <c r="BM31" s="638">
        <f t="shared" si="51"/>
        <v>64</v>
      </c>
      <c r="BN31" s="627">
        <f t="shared" si="14"/>
        <v>0.4375</v>
      </c>
      <c r="BO31" s="638">
        <f t="shared" si="52"/>
        <v>3</v>
      </c>
      <c r="BP31" s="638">
        <f t="shared" si="52"/>
        <v>15</v>
      </c>
      <c r="BQ31" s="627">
        <f t="shared" si="15"/>
        <v>0.2</v>
      </c>
      <c r="BR31" s="638">
        <f t="shared" si="53"/>
        <v>31</v>
      </c>
      <c r="BS31" s="638">
        <f t="shared" si="53"/>
        <v>79</v>
      </c>
      <c r="BT31" s="627">
        <f t="shared" si="54"/>
        <v>0.39240506329113922</v>
      </c>
      <c r="BU31" s="627">
        <f>$K28/2</f>
        <v>7.4999999999999997E-2</v>
      </c>
      <c r="BV31" s="658">
        <v>0.25</v>
      </c>
      <c r="BW31" s="609">
        <f>BW28+BW29</f>
        <v>28</v>
      </c>
      <c r="BX31" s="610">
        <f>BX28+BX29</f>
        <v>64</v>
      </c>
      <c r="BY31" s="627">
        <f t="shared" si="16"/>
        <v>0.4375</v>
      </c>
      <c r="BZ31" s="610">
        <f>BZ28+BZ29</f>
        <v>3</v>
      </c>
      <c r="CA31" s="610">
        <f>CA28+CA29</f>
        <v>15</v>
      </c>
      <c r="CB31" s="627">
        <f t="shared" si="17"/>
        <v>0.2</v>
      </c>
      <c r="CC31" s="610">
        <f>CC28+CC29</f>
        <v>31</v>
      </c>
      <c r="CD31" s="610">
        <f>CD28+CD29</f>
        <v>79</v>
      </c>
      <c r="CE31" s="627">
        <f t="shared" si="18"/>
        <v>0.39240506329113922</v>
      </c>
      <c r="CF31" s="627">
        <f>$K28</f>
        <v>0.15</v>
      </c>
      <c r="CG31" s="612">
        <v>1</v>
      </c>
      <c r="CH31" s="1251"/>
      <c r="CI31" s="1253"/>
      <c r="CJ31" s="1201"/>
      <c r="CK31" s="1111"/>
      <c r="CL31" s="1111"/>
      <c r="CM31" s="1111"/>
      <c r="CN31" s="1111"/>
      <c r="CO31" s="1111"/>
      <c r="CP31" s="1111"/>
      <c r="CQ31" s="1111"/>
      <c r="CR31" s="1111"/>
      <c r="CS31" s="1111"/>
      <c r="CT31" s="1111"/>
      <c r="CU31" s="1111"/>
    </row>
    <row r="32" spans="1:99" ht="42" customHeight="1" x14ac:dyDescent="0.2">
      <c r="A32" s="1067"/>
      <c r="B32" s="1067"/>
      <c r="C32" s="1064"/>
      <c r="D32" s="1455"/>
      <c r="E32" s="1221" t="s">
        <v>411</v>
      </c>
      <c r="F32" s="1224" t="s">
        <v>68</v>
      </c>
      <c r="G32" s="1226" t="s">
        <v>69</v>
      </c>
      <c r="H32" s="1224" t="s">
        <v>19</v>
      </c>
      <c r="I32" s="1224" t="s">
        <v>528</v>
      </c>
      <c r="J32" s="1224">
        <v>2022</v>
      </c>
      <c r="K32" s="1229">
        <v>0.25</v>
      </c>
      <c r="L32" s="599" t="s">
        <v>513</v>
      </c>
      <c r="M32" s="596">
        <v>29</v>
      </c>
      <c r="N32" s="432">
        <v>771</v>
      </c>
      <c r="O32" s="622">
        <f t="shared" si="19"/>
        <v>3.7613488975356678E-2</v>
      </c>
      <c r="P32" s="432">
        <v>20</v>
      </c>
      <c r="Q32" s="432">
        <v>771</v>
      </c>
      <c r="R32" s="622">
        <f t="shared" si="20"/>
        <v>2.5940337224383919E-2</v>
      </c>
      <c r="S32" s="432">
        <f>M32+P32</f>
        <v>49</v>
      </c>
      <c r="T32" s="432">
        <v>771</v>
      </c>
      <c r="U32" s="622">
        <f t="shared" si="22"/>
        <v>6.3553826199740593E-2</v>
      </c>
      <c r="V32" s="626"/>
      <c r="W32" s="604">
        <v>75</v>
      </c>
      <c r="X32" s="432">
        <v>771</v>
      </c>
      <c r="Y32" s="622">
        <f t="shared" si="23"/>
        <v>9.727626459143969E-2</v>
      </c>
      <c r="Z32" s="432">
        <v>19</v>
      </c>
      <c r="AA32" s="432">
        <v>771</v>
      </c>
      <c r="AB32" s="622">
        <f t="shared" si="24"/>
        <v>2.464332036316472E-2</v>
      </c>
      <c r="AC32" s="432">
        <f>W32+Z32</f>
        <v>94</v>
      </c>
      <c r="AD32" s="432">
        <v>771</v>
      </c>
      <c r="AE32" s="622">
        <f t="shared" si="26"/>
        <v>0.12191958495460441</v>
      </c>
      <c r="AF32" s="624"/>
      <c r="AG32" s="605">
        <f>M32+W32</f>
        <v>104</v>
      </c>
      <c r="AH32" s="606">
        <v>771</v>
      </c>
      <c r="AI32" s="437">
        <f t="shared" si="28"/>
        <v>0.13488975356679636</v>
      </c>
      <c r="AJ32" s="606">
        <f>P32+Z32</f>
        <v>39</v>
      </c>
      <c r="AK32" s="606">
        <v>771</v>
      </c>
      <c r="AL32" s="437">
        <f t="shared" si="46"/>
        <v>5.0583657587548639E-2</v>
      </c>
      <c r="AM32" s="606">
        <f>S32+AC32</f>
        <v>143</v>
      </c>
      <c r="AN32" s="606">
        <v>771</v>
      </c>
      <c r="AO32" s="437">
        <f t="shared" si="48"/>
        <v>0.18547341115434501</v>
      </c>
      <c r="AP32" s="437"/>
      <c r="AQ32" s="438"/>
      <c r="AR32" s="596">
        <v>61</v>
      </c>
      <c r="AS32" s="432">
        <v>771</v>
      </c>
      <c r="AT32" s="622">
        <f>AR32/AS32</f>
        <v>7.9118028534370943E-2</v>
      </c>
      <c r="AU32" s="432">
        <v>24</v>
      </c>
      <c r="AV32" s="432">
        <v>771</v>
      </c>
      <c r="AW32" s="622">
        <f>AU32/AV32</f>
        <v>3.1128404669260701E-2</v>
      </c>
      <c r="AX32" s="432">
        <f>AR32+AU32</f>
        <v>85</v>
      </c>
      <c r="AY32" s="432">
        <v>771</v>
      </c>
      <c r="AZ32" s="622">
        <f>AX32/AY32</f>
        <v>0.11024643320363164</v>
      </c>
      <c r="BA32" s="626"/>
      <c r="BB32" s="596">
        <v>0</v>
      </c>
      <c r="BC32" s="432">
        <v>771</v>
      </c>
      <c r="BD32" s="622">
        <f>BB32/BC32</f>
        <v>0</v>
      </c>
      <c r="BE32" s="432">
        <v>60</v>
      </c>
      <c r="BF32" s="432">
        <v>771</v>
      </c>
      <c r="BG32" s="622">
        <f>BE32/BF32</f>
        <v>7.7821011673151752E-2</v>
      </c>
      <c r="BH32" s="432">
        <f>BB32+BE32</f>
        <v>60</v>
      </c>
      <c r="BI32" s="432">
        <v>771</v>
      </c>
      <c r="BJ32" s="622">
        <f t="shared" si="13"/>
        <v>7.7821011673151752E-2</v>
      </c>
      <c r="BK32" s="626"/>
      <c r="BL32" s="605">
        <f>AR32+BB32</f>
        <v>61</v>
      </c>
      <c r="BM32" s="606">
        <v>771</v>
      </c>
      <c r="BN32" s="437">
        <f t="shared" si="14"/>
        <v>7.9118028534370943E-2</v>
      </c>
      <c r="BO32" s="606">
        <f>AU32+BE32</f>
        <v>84</v>
      </c>
      <c r="BP32" s="606">
        <v>771</v>
      </c>
      <c r="BQ32" s="437">
        <f t="shared" si="15"/>
        <v>0.10894941634241245</v>
      </c>
      <c r="BR32" s="606">
        <f>AX32+BH32</f>
        <v>145</v>
      </c>
      <c r="BS32" s="606">
        <v>771</v>
      </c>
      <c r="BT32" s="437">
        <f t="shared" si="54"/>
        <v>0.1880674448767834</v>
      </c>
      <c r="BU32" s="437"/>
      <c r="BV32" s="438"/>
      <c r="BW32" s="670">
        <f>AG32+BL32</f>
        <v>165</v>
      </c>
      <c r="BX32" s="667">
        <v>771</v>
      </c>
      <c r="BY32" s="647">
        <f t="shared" si="16"/>
        <v>0.2140077821011673</v>
      </c>
      <c r="BZ32" s="667">
        <f>AJ32+BO32</f>
        <v>123</v>
      </c>
      <c r="CA32" s="667">
        <v>771</v>
      </c>
      <c r="CB32" s="647">
        <f>BZ32/CA32</f>
        <v>0.15953307392996108</v>
      </c>
      <c r="CC32" s="667">
        <f>AM32+BR32</f>
        <v>288</v>
      </c>
      <c r="CD32" s="667">
        <v>771</v>
      </c>
      <c r="CE32" s="647">
        <f t="shared" si="18"/>
        <v>0.37354085603112841</v>
      </c>
      <c r="CF32" s="647"/>
      <c r="CG32" s="646"/>
      <c r="CH32" s="1214">
        <v>0.02</v>
      </c>
      <c r="CI32" s="1217">
        <f>CG35*CH32</f>
        <v>0.02</v>
      </c>
      <c r="CJ32" s="1377" t="s">
        <v>543</v>
      </c>
      <c r="CK32" s="1041">
        <v>235</v>
      </c>
      <c r="CL32" s="1041">
        <v>235</v>
      </c>
      <c r="CM32" s="1041">
        <v>235</v>
      </c>
      <c r="CN32" s="1041">
        <v>235</v>
      </c>
      <c r="CO32" s="1041">
        <v>149</v>
      </c>
      <c r="CP32" s="1041">
        <v>149</v>
      </c>
      <c r="CQ32" s="1041">
        <v>149</v>
      </c>
      <c r="CR32" s="1041">
        <v>149</v>
      </c>
      <c r="CS32" s="1041" t="s">
        <v>544</v>
      </c>
      <c r="CT32" s="1041" t="s">
        <v>531</v>
      </c>
      <c r="CU32" s="1041" t="s">
        <v>532</v>
      </c>
    </row>
    <row r="33" spans="1:99" ht="42" customHeight="1" x14ac:dyDescent="0.2">
      <c r="A33" s="1067"/>
      <c r="B33" s="1067"/>
      <c r="C33" s="1064"/>
      <c r="D33" s="1455"/>
      <c r="E33" s="1222"/>
      <c r="F33" s="1081"/>
      <c r="G33" s="1227"/>
      <c r="H33" s="1081"/>
      <c r="I33" s="1081"/>
      <c r="J33" s="1081"/>
      <c r="K33" s="1230"/>
      <c r="L33" s="600" t="s">
        <v>518</v>
      </c>
      <c r="M33" s="598">
        <v>138</v>
      </c>
      <c r="N33" s="45">
        <v>3277</v>
      </c>
      <c r="O33" s="42">
        <f t="shared" si="19"/>
        <v>4.2111687519072322E-2</v>
      </c>
      <c r="P33" s="45">
        <v>77</v>
      </c>
      <c r="Q33" s="45">
        <v>3277</v>
      </c>
      <c r="R33" s="42">
        <f t="shared" si="20"/>
        <v>2.3497101007018614E-2</v>
      </c>
      <c r="S33" s="45">
        <f>M33+P33</f>
        <v>215</v>
      </c>
      <c r="T33" s="45">
        <v>3277</v>
      </c>
      <c r="U33" s="42">
        <f t="shared" si="22"/>
        <v>6.5608788526090936E-2</v>
      </c>
      <c r="V33" s="72"/>
      <c r="W33" s="529">
        <v>238</v>
      </c>
      <c r="X33" s="45">
        <v>3277</v>
      </c>
      <c r="Y33" s="42">
        <f t="shared" si="23"/>
        <v>7.262740311260299E-2</v>
      </c>
      <c r="Z33" s="45">
        <v>74</v>
      </c>
      <c r="AA33" s="45">
        <v>3277</v>
      </c>
      <c r="AB33" s="42">
        <f t="shared" si="24"/>
        <v>2.2581629539212694E-2</v>
      </c>
      <c r="AC33" s="45">
        <f>W33+Z33</f>
        <v>312</v>
      </c>
      <c r="AD33" s="45">
        <v>3277</v>
      </c>
      <c r="AE33" s="42">
        <f t="shared" si="26"/>
        <v>9.5209032651815684E-2</v>
      </c>
      <c r="AF33" s="69"/>
      <c r="AG33" s="607">
        <f>M33+W33</f>
        <v>376</v>
      </c>
      <c r="AH33" s="608">
        <v>3277</v>
      </c>
      <c r="AI33" s="369">
        <f t="shared" si="28"/>
        <v>0.11473909063167531</v>
      </c>
      <c r="AJ33" s="608">
        <f>P33+Z33</f>
        <v>151</v>
      </c>
      <c r="AK33" s="608">
        <v>3277</v>
      </c>
      <c r="AL33" s="369">
        <f t="shared" si="46"/>
        <v>4.6078730546231308E-2</v>
      </c>
      <c r="AM33" s="608">
        <f>S33+AC33</f>
        <v>527</v>
      </c>
      <c r="AN33" s="608">
        <v>3277</v>
      </c>
      <c r="AO33" s="369">
        <f t="shared" si="48"/>
        <v>0.16081782117790663</v>
      </c>
      <c r="AP33" s="369"/>
      <c r="AQ33" s="407"/>
      <c r="AR33" s="598">
        <v>78</v>
      </c>
      <c r="AS33" s="45">
        <v>3277</v>
      </c>
      <c r="AT33" s="42">
        <f>AR33/AS33</f>
        <v>2.3802258162953921E-2</v>
      </c>
      <c r="AU33" s="45">
        <v>30</v>
      </c>
      <c r="AV33" s="45">
        <v>3277</v>
      </c>
      <c r="AW33" s="42">
        <f>AU33/AV33</f>
        <v>9.1547146780592004E-3</v>
      </c>
      <c r="AX33" s="45">
        <f>AR33+AU33</f>
        <v>108</v>
      </c>
      <c r="AY33" s="45">
        <v>3277</v>
      </c>
      <c r="AZ33" s="42">
        <f>AX33/AY33</f>
        <v>3.2956972841013121E-2</v>
      </c>
      <c r="BA33" s="72"/>
      <c r="BB33" s="598">
        <v>0</v>
      </c>
      <c r="BC33" s="45">
        <v>3277</v>
      </c>
      <c r="BD33" s="42">
        <f>BB33/BC33</f>
        <v>0</v>
      </c>
      <c r="BE33" s="45">
        <v>121</v>
      </c>
      <c r="BF33" s="45">
        <v>3277</v>
      </c>
      <c r="BG33" s="42">
        <f>BE33/BF33</f>
        <v>3.6924015868172108E-2</v>
      </c>
      <c r="BH33" s="45">
        <f>BB33+BE33</f>
        <v>121</v>
      </c>
      <c r="BI33" s="45">
        <v>3277</v>
      </c>
      <c r="BJ33" s="42">
        <f t="shared" si="13"/>
        <v>3.6924015868172108E-2</v>
      </c>
      <c r="BK33" s="72"/>
      <c r="BL33" s="607">
        <f>AR33+BB33</f>
        <v>78</v>
      </c>
      <c r="BM33" s="608">
        <v>3277</v>
      </c>
      <c r="BN33" s="369">
        <f t="shared" si="14"/>
        <v>2.3802258162953921E-2</v>
      </c>
      <c r="BO33" s="608">
        <f>AU33+BE33</f>
        <v>151</v>
      </c>
      <c r="BP33" s="608">
        <v>3277</v>
      </c>
      <c r="BQ33" s="369">
        <f t="shared" si="15"/>
        <v>4.6078730546231308E-2</v>
      </c>
      <c r="BR33" s="608">
        <f>AX33+BH33</f>
        <v>229</v>
      </c>
      <c r="BS33" s="608">
        <v>3277</v>
      </c>
      <c r="BT33" s="369">
        <f t="shared" si="54"/>
        <v>6.9880988709185229E-2</v>
      </c>
      <c r="BU33" s="369"/>
      <c r="BV33" s="407"/>
      <c r="BW33" s="666">
        <f>AG33+BL33</f>
        <v>454</v>
      </c>
      <c r="BX33" s="653">
        <v>3277</v>
      </c>
      <c r="BY33" s="649">
        <f t="shared" si="16"/>
        <v>0.13854134879462923</v>
      </c>
      <c r="BZ33" s="653">
        <f>AJ33+BP33</f>
        <v>3428</v>
      </c>
      <c r="CA33" s="653">
        <v>3277</v>
      </c>
      <c r="CB33" s="649">
        <f>BZ33/CA33</f>
        <v>1.0460787305462314</v>
      </c>
      <c r="CC33" s="653">
        <f>AM33+BR33</f>
        <v>756</v>
      </c>
      <c r="CD33" s="653">
        <v>3277</v>
      </c>
      <c r="CE33" s="649">
        <f t="shared" si="18"/>
        <v>0.23069880988709185</v>
      </c>
      <c r="CF33" s="649"/>
      <c r="CG33" s="118"/>
      <c r="CH33" s="1215"/>
      <c r="CI33" s="1218"/>
      <c r="CJ33" s="1378"/>
      <c r="CK33" s="1075"/>
      <c r="CL33" s="1075"/>
      <c r="CM33" s="1075"/>
      <c r="CN33" s="1075"/>
      <c r="CO33" s="1075"/>
      <c r="CP33" s="1075"/>
      <c r="CQ33" s="1075"/>
      <c r="CR33" s="1075"/>
      <c r="CS33" s="1075"/>
      <c r="CT33" s="1075"/>
      <c r="CU33" s="1075"/>
    </row>
    <row r="34" spans="1:99" ht="42" customHeight="1" x14ac:dyDescent="0.2">
      <c r="A34" s="1067"/>
      <c r="B34" s="1067"/>
      <c r="C34" s="1064"/>
      <c r="D34" s="1455"/>
      <c r="E34" s="1222"/>
      <c r="F34" s="1081"/>
      <c r="G34" s="1227"/>
      <c r="H34" s="1081"/>
      <c r="I34" s="1081"/>
      <c r="J34" s="1081"/>
      <c r="K34" s="1230"/>
      <c r="L34" s="600" t="s">
        <v>519</v>
      </c>
      <c r="M34" s="598">
        <v>198</v>
      </c>
      <c r="N34" s="45"/>
      <c r="O34" s="42"/>
      <c r="P34" s="45">
        <v>70</v>
      </c>
      <c r="Q34" s="45"/>
      <c r="R34" s="42"/>
      <c r="S34" s="45">
        <f>M34+P34</f>
        <v>268</v>
      </c>
      <c r="T34" s="45"/>
      <c r="U34" s="42"/>
      <c r="V34" s="72"/>
      <c r="W34" s="529">
        <v>592</v>
      </c>
      <c r="X34" s="45"/>
      <c r="Y34" s="42"/>
      <c r="Z34" s="45">
        <v>102</v>
      </c>
      <c r="AA34" s="45"/>
      <c r="AB34" s="42"/>
      <c r="AC34" s="45">
        <f>W34+Z34</f>
        <v>694</v>
      </c>
      <c r="AD34" s="45"/>
      <c r="AE34" s="42"/>
      <c r="AF34" s="69"/>
      <c r="AG34" s="607">
        <f>M34+W34</f>
        <v>790</v>
      </c>
      <c r="AH34" s="625"/>
      <c r="AI34" s="608"/>
      <c r="AJ34" s="608">
        <f>P34+Z34</f>
        <v>172</v>
      </c>
      <c r="AK34" s="625"/>
      <c r="AL34" s="608"/>
      <c r="AM34" s="608">
        <f>S34+AC34</f>
        <v>962</v>
      </c>
      <c r="AN34" s="625"/>
      <c r="AO34" s="608"/>
      <c r="AP34" s="369"/>
      <c r="AQ34" s="407"/>
      <c r="AR34" s="598">
        <v>340</v>
      </c>
      <c r="AS34" s="45"/>
      <c r="AT34" s="42"/>
      <c r="AU34" s="45">
        <v>710</v>
      </c>
      <c r="AV34" s="45"/>
      <c r="AW34" s="42"/>
      <c r="AX34" s="45">
        <f>AR34+AU34</f>
        <v>1050</v>
      </c>
      <c r="AY34" s="45"/>
      <c r="AZ34" s="42"/>
      <c r="BA34" s="72"/>
      <c r="BB34" s="598">
        <v>0</v>
      </c>
      <c r="BC34" s="45"/>
      <c r="BD34" s="42"/>
      <c r="BE34" s="45">
        <v>1911</v>
      </c>
      <c r="BF34" s="45"/>
      <c r="BG34" s="42"/>
      <c r="BH34" s="45">
        <f>BB34+BE34</f>
        <v>1911</v>
      </c>
      <c r="BI34" s="45"/>
      <c r="BJ34" s="42"/>
      <c r="BK34" s="72"/>
      <c r="BL34" s="607">
        <f>AR34+BB34</f>
        <v>340</v>
      </c>
      <c r="BM34" s="625"/>
      <c r="BN34" s="608"/>
      <c r="BO34" s="608">
        <f>AU34+BE34</f>
        <v>2621</v>
      </c>
      <c r="BP34" s="625"/>
      <c r="BQ34" s="608"/>
      <c r="BR34" s="608">
        <f>AX34+BH34</f>
        <v>2961</v>
      </c>
      <c r="BS34" s="625"/>
      <c r="BT34" s="608"/>
      <c r="BU34" s="369"/>
      <c r="BV34" s="407"/>
      <c r="BW34" s="666">
        <f>AG34+BL34</f>
        <v>1130</v>
      </c>
      <c r="BX34" s="668"/>
      <c r="BY34" s="653"/>
      <c r="BZ34" s="653">
        <f>AJ34+BO34</f>
        <v>2793</v>
      </c>
      <c r="CA34" s="668"/>
      <c r="CB34" s="653"/>
      <c r="CC34" s="653">
        <f>AM34+BR34</f>
        <v>3923</v>
      </c>
      <c r="CD34" s="668"/>
      <c r="CE34" s="653"/>
      <c r="CF34" s="649"/>
      <c r="CG34" s="118"/>
      <c r="CH34" s="1215"/>
      <c r="CI34" s="1218"/>
      <c r="CJ34" s="1378"/>
      <c r="CK34" s="1075"/>
      <c r="CL34" s="1075"/>
      <c r="CM34" s="1075"/>
      <c r="CN34" s="1075"/>
      <c r="CO34" s="1075"/>
      <c r="CP34" s="1075"/>
      <c r="CQ34" s="1075"/>
      <c r="CR34" s="1075"/>
      <c r="CS34" s="1075"/>
      <c r="CT34" s="1075"/>
      <c r="CU34" s="1075"/>
    </row>
    <row r="35" spans="1:99" ht="42" customHeight="1" thickBot="1" x14ac:dyDescent="0.25">
      <c r="A35" s="1067"/>
      <c r="B35" s="1067"/>
      <c r="C35" s="1064"/>
      <c r="D35" s="1455"/>
      <c r="E35" s="1223"/>
      <c r="F35" s="1225"/>
      <c r="G35" s="1228"/>
      <c r="H35" s="1225"/>
      <c r="I35" s="1225"/>
      <c r="J35" s="1225"/>
      <c r="K35" s="1231"/>
      <c r="L35" s="636" t="s">
        <v>504</v>
      </c>
      <c r="M35" s="617">
        <f>M32+M33</f>
        <v>167</v>
      </c>
      <c r="N35" s="618">
        <f>N32+N33</f>
        <v>4048</v>
      </c>
      <c r="O35" s="634">
        <f>M35/N35</f>
        <v>4.1254940711462448E-2</v>
      </c>
      <c r="P35" s="618">
        <f>P32+P33</f>
        <v>97</v>
      </c>
      <c r="Q35" s="618">
        <f>Q32+Q33</f>
        <v>4048</v>
      </c>
      <c r="R35" s="634">
        <f>P35/Q35</f>
        <v>2.3962450592885376E-2</v>
      </c>
      <c r="S35" s="618">
        <f>S32+S33</f>
        <v>264</v>
      </c>
      <c r="T35" s="618">
        <f>T32+T33</f>
        <v>4048</v>
      </c>
      <c r="U35" s="634">
        <f>S35/T35</f>
        <v>6.5217391304347824E-2</v>
      </c>
      <c r="V35" s="677">
        <f>25%/4</f>
        <v>6.25E-2</v>
      </c>
      <c r="W35" s="695">
        <f>W32+W33</f>
        <v>313</v>
      </c>
      <c r="X35" s="618">
        <f>X32+X33</f>
        <v>4048</v>
      </c>
      <c r="Y35" s="634">
        <f>W35/X35</f>
        <v>7.7322134387351776E-2</v>
      </c>
      <c r="Z35" s="618">
        <f>Z32+Z33</f>
        <v>93</v>
      </c>
      <c r="AA35" s="618">
        <f>AA32+AA33</f>
        <v>4048</v>
      </c>
      <c r="AB35" s="634">
        <f>Z35/AA35</f>
        <v>2.2974308300395256E-2</v>
      </c>
      <c r="AC35" s="618">
        <f>AC32+AC33</f>
        <v>406</v>
      </c>
      <c r="AD35" s="618">
        <f>AD32+AD33</f>
        <v>4048</v>
      </c>
      <c r="AE35" s="634">
        <f>AC35/AD35</f>
        <v>0.10029644268774704</v>
      </c>
      <c r="AF35" s="635">
        <f>25%/4</f>
        <v>6.25E-2</v>
      </c>
      <c r="AG35" s="617">
        <f>AG32+AG33</f>
        <v>480</v>
      </c>
      <c r="AH35" s="618">
        <f>AH32+AH33</f>
        <v>4048</v>
      </c>
      <c r="AI35" s="634">
        <f>AG35/AH35</f>
        <v>0.11857707509881422</v>
      </c>
      <c r="AJ35" s="618">
        <f>AJ32+AJ33</f>
        <v>190</v>
      </c>
      <c r="AK35" s="618">
        <f>AK32+AK33</f>
        <v>4048</v>
      </c>
      <c r="AL35" s="634">
        <f>AJ35/AK35</f>
        <v>4.6936758893280632E-2</v>
      </c>
      <c r="AM35" s="618">
        <f>AM32+AM33</f>
        <v>670</v>
      </c>
      <c r="AN35" s="618">
        <f>AN32+AN33</f>
        <v>4048</v>
      </c>
      <c r="AO35" s="634">
        <f>AM35/AN35</f>
        <v>0.16551383399209485</v>
      </c>
      <c r="AP35" s="634">
        <f>$K32/2</f>
        <v>0.125</v>
      </c>
      <c r="AQ35" s="677">
        <v>0.5</v>
      </c>
      <c r="AR35" s="617">
        <f>AR32+AR33</f>
        <v>139</v>
      </c>
      <c r="AS35" s="618">
        <f>AS32+AS33</f>
        <v>4048</v>
      </c>
      <c r="AT35" s="634">
        <f>AR35/AS35</f>
        <v>3.4337944664031624E-2</v>
      </c>
      <c r="AU35" s="618">
        <f>AU32+AU33</f>
        <v>54</v>
      </c>
      <c r="AV35" s="618">
        <f>AV32+AV33</f>
        <v>4048</v>
      </c>
      <c r="AW35" s="634">
        <f>AU35/AV35</f>
        <v>1.33399209486166E-2</v>
      </c>
      <c r="AX35" s="618">
        <f>AX32+AX33</f>
        <v>193</v>
      </c>
      <c r="AY35" s="618">
        <f>AY32+AY33</f>
        <v>4048</v>
      </c>
      <c r="AZ35" s="634">
        <f>AX35/AY35</f>
        <v>4.7677865612648224E-2</v>
      </c>
      <c r="BA35" s="677">
        <f>25%/4</f>
        <v>6.25E-2</v>
      </c>
      <c r="BB35" s="609">
        <f>BB32+BB33</f>
        <v>0</v>
      </c>
      <c r="BC35" s="610">
        <f>BC32+BC33</f>
        <v>4048</v>
      </c>
      <c r="BD35" s="627">
        <f>BB35/BC35</f>
        <v>0</v>
      </c>
      <c r="BE35" s="610">
        <f>BE32+BE33</f>
        <v>181</v>
      </c>
      <c r="BF35" s="610">
        <f>BF32+BF33</f>
        <v>4048</v>
      </c>
      <c r="BG35" s="627">
        <f>BE35/BF35</f>
        <v>4.4713438735177864E-2</v>
      </c>
      <c r="BH35" s="610">
        <f>BH32+BH33</f>
        <v>181</v>
      </c>
      <c r="BI35" s="610">
        <f>BI32+BI33</f>
        <v>4048</v>
      </c>
      <c r="BJ35" s="627">
        <f>BH35/BI35</f>
        <v>4.4713438735177864E-2</v>
      </c>
      <c r="BK35" s="630">
        <f>25%/4</f>
        <v>6.25E-2</v>
      </c>
      <c r="BL35" s="617">
        <f>BL32+BL33</f>
        <v>139</v>
      </c>
      <c r="BM35" s="618">
        <f>BM32+BM33</f>
        <v>4048</v>
      </c>
      <c r="BN35" s="634">
        <f>BL35/BM35</f>
        <v>3.4337944664031624E-2</v>
      </c>
      <c r="BO35" s="618">
        <f>BO32+BO33</f>
        <v>235</v>
      </c>
      <c r="BP35" s="618">
        <f>BP32+BP33</f>
        <v>4048</v>
      </c>
      <c r="BQ35" s="634">
        <f>BO35/BP35</f>
        <v>5.8053359683794464E-2</v>
      </c>
      <c r="BR35" s="618">
        <f>BR32+BR33</f>
        <v>374</v>
      </c>
      <c r="BS35" s="618">
        <f>BS32+BS33</f>
        <v>4048</v>
      </c>
      <c r="BT35" s="634">
        <f>BR35/BS35</f>
        <v>9.2391304347826081E-2</v>
      </c>
      <c r="BU35" s="634">
        <f>$K32/2</f>
        <v>0.125</v>
      </c>
      <c r="BV35" s="677">
        <v>0.5</v>
      </c>
      <c r="BW35" s="617">
        <f>BW32+BW33</f>
        <v>619</v>
      </c>
      <c r="BX35" s="618">
        <f>BX32+BX33</f>
        <v>4048</v>
      </c>
      <c r="BY35" s="634">
        <f>BW35/BX35</f>
        <v>0.15291501976284586</v>
      </c>
      <c r="BZ35" s="618">
        <f>BZ32+BZ33</f>
        <v>3551</v>
      </c>
      <c r="CA35" s="618">
        <f>CA32+CA33</f>
        <v>4048</v>
      </c>
      <c r="CB35" s="634">
        <f>BZ35/CA35</f>
        <v>0.87722332015810278</v>
      </c>
      <c r="CC35" s="618">
        <f>CC32+CC33</f>
        <v>1044</v>
      </c>
      <c r="CD35" s="618">
        <f>CD32+CD33</f>
        <v>4048</v>
      </c>
      <c r="CE35" s="634">
        <f>CC35/CD35</f>
        <v>0.25790513833992096</v>
      </c>
      <c r="CF35" s="634">
        <f>$K32</f>
        <v>0.25</v>
      </c>
      <c r="CG35" s="677">
        <v>1</v>
      </c>
      <c r="CH35" s="1216"/>
      <c r="CI35" s="1219"/>
      <c r="CJ35" s="1379"/>
      <c r="CK35" s="1042"/>
      <c r="CL35" s="1042"/>
      <c r="CM35" s="1042"/>
      <c r="CN35" s="1042"/>
      <c r="CO35" s="1042"/>
      <c r="CP35" s="1042"/>
      <c r="CQ35" s="1042"/>
      <c r="CR35" s="1042"/>
      <c r="CS35" s="1042"/>
      <c r="CT35" s="1042"/>
      <c r="CU35" s="1042"/>
    </row>
    <row r="36" spans="1:99" ht="43" customHeight="1" x14ac:dyDescent="0.2">
      <c r="A36" s="1067"/>
      <c r="B36" s="1067"/>
      <c r="C36" s="1064"/>
      <c r="D36" s="1455"/>
      <c r="E36" s="1221" t="s">
        <v>412</v>
      </c>
      <c r="F36" s="1224" t="s">
        <v>71</v>
      </c>
      <c r="G36" s="1226" t="s">
        <v>72</v>
      </c>
      <c r="H36" s="1224" t="s">
        <v>19</v>
      </c>
      <c r="I36" s="1224" t="s">
        <v>545</v>
      </c>
      <c r="J36" s="1224">
        <v>2022</v>
      </c>
      <c r="K36" s="1229">
        <v>0.71</v>
      </c>
      <c r="L36" s="599" t="s">
        <v>513</v>
      </c>
      <c r="M36" s="596">
        <v>3</v>
      </c>
      <c r="N36" s="432">
        <v>3</v>
      </c>
      <c r="O36" s="622">
        <f>M36/N36</f>
        <v>1</v>
      </c>
      <c r="P36" s="432">
        <v>1</v>
      </c>
      <c r="Q36" s="432">
        <v>1</v>
      </c>
      <c r="R36" s="622">
        <f>P36/Q36</f>
        <v>1</v>
      </c>
      <c r="S36" s="432">
        <f t="shared" ref="S36:T38" si="58">M36+P36</f>
        <v>4</v>
      </c>
      <c r="T36" s="432">
        <f t="shared" si="58"/>
        <v>4</v>
      </c>
      <c r="U36" s="622">
        <f>S36/T36</f>
        <v>1</v>
      </c>
      <c r="V36" s="624"/>
      <c r="W36" s="596">
        <v>2</v>
      </c>
      <c r="X36" s="432">
        <v>3</v>
      </c>
      <c r="Y36" s="622">
        <f>W36/X36</f>
        <v>0.66666666666666663</v>
      </c>
      <c r="Z36" s="432">
        <v>0</v>
      </c>
      <c r="AA36" s="432">
        <v>0</v>
      </c>
      <c r="AB36" s="622" t="e">
        <f t="shared" ref="AB36:AB45" si="59">Z36/AA36</f>
        <v>#DIV/0!</v>
      </c>
      <c r="AC36" s="432">
        <f t="shared" ref="AC36:AD38" si="60">W36+Z36</f>
        <v>2</v>
      </c>
      <c r="AD36" s="432">
        <f t="shared" si="60"/>
        <v>3</v>
      </c>
      <c r="AE36" s="622">
        <f t="shared" ref="AE36:AE45" si="61">AC36/AD36</f>
        <v>0.66666666666666663</v>
      </c>
      <c r="AF36" s="626"/>
      <c r="AG36" s="631">
        <f>M36+W36</f>
        <v>5</v>
      </c>
      <c r="AH36" s="606">
        <f>N36+X36</f>
        <v>6</v>
      </c>
      <c r="AI36" s="661">
        <f>AG36/AH36</f>
        <v>0.83333333333333337</v>
      </c>
      <c r="AJ36" s="606">
        <f t="shared" ref="AJ36:AK38" si="62">P36+Z36</f>
        <v>1</v>
      </c>
      <c r="AK36" s="606">
        <f t="shared" si="62"/>
        <v>1</v>
      </c>
      <c r="AL36" s="661">
        <f>AJ36/AK36</f>
        <v>1</v>
      </c>
      <c r="AM36" s="606">
        <f t="shared" ref="AM36:AN38" si="63">S36+AC36</f>
        <v>6</v>
      </c>
      <c r="AN36" s="606">
        <f t="shared" si="63"/>
        <v>7</v>
      </c>
      <c r="AO36" s="661">
        <f>AM36/AN36</f>
        <v>0.8571428571428571</v>
      </c>
      <c r="AP36" s="437"/>
      <c r="AQ36" s="438"/>
      <c r="AR36" s="596">
        <v>1</v>
      </c>
      <c r="AS36" s="432">
        <v>1</v>
      </c>
      <c r="AT36" s="622">
        <f>AR36/AS36</f>
        <v>1</v>
      </c>
      <c r="AU36" s="432">
        <v>0</v>
      </c>
      <c r="AV36" s="432">
        <v>0</v>
      </c>
      <c r="AW36" s="622" t="e">
        <f>AU36/AV36</f>
        <v>#DIV/0!</v>
      </c>
      <c r="AX36" s="432">
        <f t="shared" ref="AX36:AY38" si="64">AR36+AU36</f>
        <v>1</v>
      </c>
      <c r="AY36" s="432">
        <f t="shared" si="64"/>
        <v>1</v>
      </c>
      <c r="AZ36" s="622">
        <f>AX36/AY36</f>
        <v>1</v>
      </c>
      <c r="BA36" s="624"/>
      <c r="BB36" s="596">
        <v>0</v>
      </c>
      <c r="BC36" s="432">
        <v>0</v>
      </c>
      <c r="BD36" s="622" t="e">
        <f>BB36/BC36</f>
        <v>#DIV/0!</v>
      </c>
      <c r="BE36" s="432">
        <v>0</v>
      </c>
      <c r="BF36" s="432">
        <v>0</v>
      </c>
      <c r="BG36" s="622" t="e">
        <f>BE36/BF36</f>
        <v>#DIV/0!</v>
      </c>
      <c r="BH36" s="432">
        <f t="shared" ref="BH36:BI38" si="65">BB36+BE36</f>
        <v>0</v>
      </c>
      <c r="BI36" s="432">
        <f t="shared" si="65"/>
        <v>0</v>
      </c>
      <c r="BJ36" s="622" t="e">
        <f>BH36/BI36</f>
        <v>#DIV/0!</v>
      </c>
      <c r="BK36" s="624"/>
      <c r="BL36" s="605">
        <f>AR36+BB36</f>
        <v>1</v>
      </c>
      <c r="BM36" s="606">
        <f>AS36+BC36</f>
        <v>1</v>
      </c>
      <c r="BN36" s="661">
        <f>BL36/BM36</f>
        <v>1</v>
      </c>
      <c r="BO36" s="606">
        <f t="shared" ref="BO36:BP38" si="66">AU36+BE36</f>
        <v>0</v>
      </c>
      <c r="BP36" s="606">
        <f t="shared" si="66"/>
        <v>0</v>
      </c>
      <c r="BQ36" s="661" t="e">
        <f>BO36/BP36</f>
        <v>#DIV/0!</v>
      </c>
      <c r="BR36" s="606">
        <f t="shared" ref="BR36:BS38" si="67">AX36+BH36</f>
        <v>1</v>
      </c>
      <c r="BS36" s="606">
        <f t="shared" si="67"/>
        <v>1</v>
      </c>
      <c r="BT36" s="661">
        <f>BR36/BS36</f>
        <v>1</v>
      </c>
      <c r="BU36" s="437"/>
      <c r="BV36" s="438"/>
      <c r="BW36" s="663">
        <f t="shared" ref="BW36:BX38" si="68">AG36+BL36</f>
        <v>6</v>
      </c>
      <c r="BX36" s="664">
        <f t="shared" si="68"/>
        <v>7</v>
      </c>
      <c r="BY36" s="665">
        <f>BW36/BX36</f>
        <v>0.8571428571428571</v>
      </c>
      <c r="BZ36" s="664">
        <f t="shared" ref="BZ36:CA38" si="69">AJ36+BO36</f>
        <v>1</v>
      </c>
      <c r="CA36" s="664">
        <f t="shared" si="69"/>
        <v>1</v>
      </c>
      <c r="CB36" s="665">
        <f>BZ36/CA36</f>
        <v>1</v>
      </c>
      <c r="CC36" s="664">
        <f t="shared" ref="CC36:CD38" si="70">AM36+BR36</f>
        <v>7</v>
      </c>
      <c r="CD36" s="664">
        <f t="shared" si="70"/>
        <v>8</v>
      </c>
      <c r="CE36" s="665">
        <f>CC36/CD36</f>
        <v>0.875</v>
      </c>
      <c r="CF36" s="665"/>
      <c r="CG36" s="671"/>
      <c r="CH36" s="1331">
        <v>0.04</v>
      </c>
      <c r="CI36" s="1197">
        <f>CG39*CH36</f>
        <v>0.04</v>
      </c>
      <c r="CJ36" s="1199" t="s">
        <v>546</v>
      </c>
      <c r="CK36" s="1110">
        <v>24</v>
      </c>
      <c r="CL36" s="1110">
        <v>24</v>
      </c>
      <c r="CM36" s="1110">
        <v>94</v>
      </c>
      <c r="CN36" s="1110">
        <v>94</v>
      </c>
      <c r="CO36" s="1110">
        <v>94</v>
      </c>
      <c r="CP36" s="1110">
        <v>94</v>
      </c>
      <c r="CQ36" s="1110">
        <v>94</v>
      </c>
      <c r="CR36" s="1110">
        <v>94</v>
      </c>
      <c r="CS36" s="1110" t="s">
        <v>547</v>
      </c>
      <c r="CT36" s="1110" t="s">
        <v>531</v>
      </c>
      <c r="CU36" s="1110" t="s">
        <v>532</v>
      </c>
    </row>
    <row r="37" spans="1:99" ht="43" customHeight="1" x14ac:dyDescent="0.2">
      <c r="A37" s="1067"/>
      <c r="B37" s="1067"/>
      <c r="C37" s="1064"/>
      <c r="D37" s="1455"/>
      <c r="E37" s="1222"/>
      <c r="F37" s="1081"/>
      <c r="G37" s="1227"/>
      <c r="H37" s="1081"/>
      <c r="I37" s="1081"/>
      <c r="J37" s="1081"/>
      <c r="K37" s="1230"/>
      <c r="L37" s="600" t="s">
        <v>518</v>
      </c>
      <c r="M37" s="540">
        <v>16</v>
      </c>
      <c r="N37" s="45">
        <v>16</v>
      </c>
      <c r="O37" s="42">
        <f>M37/N37</f>
        <v>1</v>
      </c>
      <c r="P37" s="45">
        <v>1</v>
      </c>
      <c r="Q37" s="45">
        <v>1</v>
      </c>
      <c r="R37" s="42">
        <f>P37/Q37</f>
        <v>1</v>
      </c>
      <c r="S37" s="45">
        <f t="shared" si="58"/>
        <v>17</v>
      </c>
      <c r="T37" s="45">
        <f t="shared" si="58"/>
        <v>17</v>
      </c>
      <c r="U37" s="42">
        <f>S37/T37</f>
        <v>1</v>
      </c>
      <c r="V37" s="69"/>
      <c r="W37" s="598">
        <v>7</v>
      </c>
      <c r="X37" s="45">
        <v>9</v>
      </c>
      <c r="Y37" s="42">
        <f>W37/X37</f>
        <v>0.77777777777777779</v>
      </c>
      <c r="Z37" s="45">
        <v>0</v>
      </c>
      <c r="AA37" s="45">
        <v>0</v>
      </c>
      <c r="AB37" s="42" t="e">
        <f t="shared" si="59"/>
        <v>#DIV/0!</v>
      </c>
      <c r="AC37" s="45">
        <f t="shared" si="60"/>
        <v>7</v>
      </c>
      <c r="AD37" s="45">
        <f t="shared" si="60"/>
        <v>9</v>
      </c>
      <c r="AE37" s="42">
        <f t="shared" si="61"/>
        <v>0.77777777777777779</v>
      </c>
      <c r="AF37" s="72"/>
      <c r="AG37" s="632">
        <f>M37+W37</f>
        <v>23</v>
      </c>
      <c r="AH37" s="608">
        <f>N37+X37</f>
        <v>25</v>
      </c>
      <c r="AI37" s="662">
        <f>AG37/AH37</f>
        <v>0.92</v>
      </c>
      <c r="AJ37" s="608">
        <f t="shared" si="62"/>
        <v>1</v>
      </c>
      <c r="AK37" s="608">
        <f t="shared" si="62"/>
        <v>1</v>
      </c>
      <c r="AL37" s="662">
        <f>AJ37/AK37</f>
        <v>1</v>
      </c>
      <c r="AM37" s="608">
        <f t="shared" si="63"/>
        <v>24</v>
      </c>
      <c r="AN37" s="608">
        <f t="shared" si="63"/>
        <v>26</v>
      </c>
      <c r="AO37" s="662">
        <f>AM37/AN37</f>
        <v>0.92307692307692313</v>
      </c>
      <c r="AP37" s="369"/>
      <c r="AQ37" s="407"/>
      <c r="AR37" s="540">
        <v>2</v>
      </c>
      <c r="AS37" s="45">
        <v>2</v>
      </c>
      <c r="AT37" s="42">
        <f>AR37/AS37</f>
        <v>1</v>
      </c>
      <c r="AU37" s="45">
        <v>1</v>
      </c>
      <c r="AV37" s="45">
        <v>4</v>
      </c>
      <c r="AW37" s="42">
        <f>AU37/AV37</f>
        <v>0.25</v>
      </c>
      <c r="AX37" s="45">
        <f t="shared" si="64"/>
        <v>3</v>
      </c>
      <c r="AY37" s="45">
        <f t="shared" si="64"/>
        <v>6</v>
      </c>
      <c r="AZ37" s="42">
        <f>AX37/AY37</f>
        <v>0.5</v>
      </c>
      <c r="BA37" s="69"/>
      <c r="BB37" s="540">
        <v>0</v>
      </c>
      <c r="BC37" s="45">
        <v>0</v>
      </c>
      <c r="BD37" s="42" t="e">
        <f>BB37/BC37</f>
        <v>#DIV/0!</v>
      </c>
      <c r="BE37" s="45">
        <v>0</v>
      </c>
      <c r="BF37" s="45">
        <v>0</v>
      </c>
      <c r="BG37" s="42" t="e">
        <f>BE37/BF37</f>
        <v>#DIV/0!</v>
      </c>
      <c r="BH37" s="45">
        <f t="shared" si="65"/>
        <v>0</v>
      </c>
      <c r="BI37" s="45">
        <f t="shared" si="65"/>
        <v>0</v>
      </c>
      <c r="BJ37" s="42" t="e">
        <f>BH37/BI37</f>
        <v>#DIV/0!</v>
      </c>
      <c r="BK37" s="69"/>
      <c r="BL37" s="607">
        <f>AR37+BB37</f>
        <v>2</v>
      </c>
      <c r="BM37" s="608">
        <f>AS37+BC37</f>
        <v>2</v>
      </c>
      <c r="BN37" s="662">
        <f>BL37/BM37</f>
        <v>1</v>
      </c>
      <c r="BO37" s="608">
        <f t="shared" si="66"/>
        <v>1</v>
      </c>
      <c r="BP37" s="608">
        <f t="shared" si="66"/>
        <v>4</v>
      </c>
      <c r="BQ37" s="662">
        <f>BO37/BP37</f>
        <v>0.25</v>
      </c>
      <c r="BR37" s="608">
        <f t="shared" si="67"/>
        <v>3</v>
      </c>
      <c r="BS37" s="608">
        <f t="shared" si="67"/>
        <v>6</v>
      </c>
      <c r="BT37" s="662">
        <f>BR37/BS37</f>
        <v>0.5</v>
      </c>
      <c r="BU37" s="369"/>
      <c r="BV37" s="407"/>
      <c r="BW37" s="666">
        <f t="shared" si="68"/>
        <v>25</v>
      </c>
      <c r="BX37" s="653">
        <f t="shared" si="68"/>
        <v>27</v>
      </c>
      <c r="BY37" s="649">
        <f>BW37/BX37</f>
        <v>0.92592592592592593</v>
      </c>
      <c r="BZ37" s="653">
        <f t="shared" si="69"/>
        <v>2</v>
      </c>
      <c r="CA37" s="653">
        <f t="shared" si="69"/>
        <v>5</v>
      </c>
      <c r="CB37" s="649">
        <f>BZ37/CA37</f>
        <v>0.4</v>
      </c>
      <c r="CC37" s="653">
        <f t="shared" si="70"/>
        <v>27</v>
      </c>
      <c r="CD37" s="653">
        <f t="shared" si="70"/>
        <v>32</v>
      </c>
      <c r="CE37" s="649">
        <f>CC37/CD37</f>
        <v>0.84375</v>
      </c>
      <c r="CF37" s="649"/>
      <c r="CG37" s="118"/>
      <c r="CH37" s="1332"/>
      <c r="CI37" s="1198"/>
      <c r="CJ37" s="1201"/>
      <c r="CK37" s="1111"/>
      <c r="CL37" s="1111"/>
      <c r="CM37" s="1111"/>
      <c r="CN37" s="1111"/>
      <c r="CO37" s="1111"/>
      <c r="CP37" s="1111"/>
      <c r="CQ37" s="1111"/>
      <c r="CR37" s="1111"/>
      <c r="CS37" s="1111"/>
      <c r="CT37" s="1111"/>
      <c r="CU37" s="1111"/>
    </row>
    <row r="38" spans="1:99" ht="43" customHeight="1" x14ac:dyDescent="0.2">
      <c r="A38" s="1067"/>
      <c r="B38" s="1067"/>
      <c r="C38" s="1064"/>
      <c r="D38" s="1455"/>
      <c r="E38" s="1222"/>
      <c r="F38" s="1081"/>
      <c r="G38" s="1227"/>
      <c r="H38" s="1081"/>
      <c r="I38" s="1081"/>
      <c r="J38" s="1081"/>
      <c r="K38" s="1230"/>
      <c r="L38" s="600" t="s">
        <v>519</v>
      </c>
      <c r="M38" s="598">
        <v>6</v>
      </c>
      <c r="N38" s="45">
        <v>6</v>
      </c>
      <c r="O38" s="42">
        <f>M38/N38</f>
        <v>1</v>
      </c>
      <c r="P38" s="45">
        <v>4</v>
      </c>
      <c r="Q38" s="45">
        <v>4</v>
      </c>
      <c r="R38" s="42">
        <f>P38/Q38</f>
        <v>1</v>
      </c>
      <c r="S38" s="45">
        <f t="shared" si="58"/>
        <v>10</v>
      </c>
      <c r="T38" s="45">
        <f t="shared" si="58"/>
        <v>10</v>
      </c>
      <c r="U38" s="42">
        <f>S38/T38</f>
        <v>1</v>
      </c>
      <c r="V38" s="69"/>
      <c r="W38" s="598">
        <v>12</v>
      </c>
      <c r="X38" s="45">
        <v>17</v>
      </c>
      <c r="Y38" s="42">
        <f>W38/X38</f>
        <v>0.70588235294117652</v>
      </c>
      <c r="Z38" s="45">
        <v>0</v>
      </c>
      <c r="AA38" s="45">
        <v>0</v>
      </c>
      <c r="AB38" s="42" t="e">
        <f t="shared" si="59"/>
        <v>#DIV/0!</v>
      </c>
      <c r="AC38" s="45">
        <f t="shared" si="60"/>
        <v>12</v>
      </c>
      <c r="AD38" s="45">
        <f t="shared" si="60"/>
        <v>17</v>
      </c>
      <c r="AE38" s="42">
        <f t="shared" si="61"/>
        <v>0.70588235294117652</v>
      </c>
      <c r="AF38" s="72"/>
      <c r="AG38" s="632">
        <f>M39+W38</f>
        <v>31</v>
      </c>
      <c r="AH38" s="608">
        <f>N38+X38</f>
        <v>23</v>
      </c>
      <c r="AI38" s="662">
        <f>AG38/AH38</f>
        <v>1.3478260869565217</v>
      </c>
      <c r="AJ38" s="608">
        <f t="shared" si="62"/>
        <v>4</v>
      </c>
      <c r="AK38" s="608">
        <f t="shared" si="62"/>
        <v>4</v>
      </c>
      <c r="AL38" s="662">
        <f>AJ38/AK38</f>
        <v>1</v>
      </c>
      <c r="AM38" s="608">
        <f t="shared" si="63"/>
        <v>22</v>
      </c>
      <c r="AN38" s="608">
        <f t="shared" si="63"/>
        <v>27</v>
      </c>
      <c r="AO38" s="662">
        <f>AM38/AN38</f>
        <v>0.81481481481481477</v>
      </c>
      <c r="AP38" s="369"/>
      <c r="AQ38" s="407"/>
      <c r="AR38" s="598">
        <v>3</v>
      </c>
      <c r="AS38" s="45">
        <v>9</v>
      </c>
      <c r="AT38" s="42">
        <f>AR38/AS38</f>
        <v>0.33333333333333331</v>
      </c>
      <c r="AU38" s="45">
        <v>0</v>
      </c>
      <c r="AV38" s="45">
        <v>0</v>
      </c>
      <c r="AW38" s="42" t="e">
        <f>AU38/AV38</f>
        <v>#DIV/0!</v>
      </c>
      <c r="AX38" s="45">
        <f t="shared" si="64"/>
        <v>3</v>
      </c>
      <c r="AY38" s="45">
        <f t="shared" si="64"/>
        <v>9</v>
      </c>
      <c r="AZ38" s="42">
        <f>AX38/AY38</f>
        <v>0.33333333333333331</v>
      </c>
      <c r="BA38" s="69"/>
      <c r="BB38" s="598">
        <v>0</v>
      </c>
      <c r="BC38" s="45">
        <v>0</v>
      </c>
      <c r="BD38" s="42" t="e">
        <f>BB38/BC38</f>
        <v>#DIV/0!</v>
      </c>
      <c r="BE38" s="45">
        <v>0</v>
      </c>
      <c r="BF38" s="45">
        <v>7</v>
      </c>
      <c r="BG38" s="42">
        <f>BE38/BF38</f>
        <v>0</v>
      </c>
      <c r="BH38" s="45">
        <f t="shared" si="65"/>
        <v>0</v>
      </c>
      <c r="BI38" s="45">
        <f t="shared" si="65"/>
        <v>7</v>
      </c>
      <c r="BJ38" s="42">
        <f>BH38/BI38</f>
        <v>0</v>
      </c>
      <c r="BK38" s="69"/>
      <c r="BL38" s="607">
        <f>AR39+BB38</f>
        <v>3</v>
      </c>
      <c r="BM38" s="608">
        <f>AS38+BC38</f>
        <v>9</v>
      </c>
      <c r="BN38" s="662">
        <f>BL38/BM38</f>
        <v>0.33333333333333331</v>
      </c>
      <c r="BO38" s="608">
        <f t="shared" si="66"/>
        <v>0</v>
      </c>
      <c r="BP38" s="608">
        <f t="shared" si="66"/>
        <v>7</v>
      </c>
      <c r="BQ38" s="662">
        <f>BO38/BP38</f>
        <v>0</v>
      </c>
      <c r="BR38" s="608">
        <f t="shared" si="67"/>
        <v>3</v>
      </c>
      <c r="BS38" s="608">
        <f t="shared" si="67"/>
        <v>16</v>
      </c>
      <c r="BT38" s="662">
        <f>BR38/BS38</f>
        <v>0.1875</v>
      </c>
      <c r="BU38" s="369"/>
      <c r="BV38" s="407"/>
      <c r="BW38" s="666">
        <f t="shared" si="68"/>
        <v>34</v>
      </c>
      <c r="BX38" s="653">
        <f t="shared" si="68"/>
        <v>32</v>
      </c>
      <c r="BY38" s="649">
        <f>BW38/BX38</f>
        <v>1.0625</v>
      </c>
      <c r="BZ38" s="653">
        <f t="shared" si="69"/>
        <v>4</v>
      </c>
      <c r="CA38" s="653">
        <f t="shared" si="69"/>
        <v>11</v>
      </c>
      <c r="CB38" s="649">
        <f>BZ38/CA38</f>
        <v>0.36363636363636365</v>
      </c>
      <c r="CC38" s="653">
        <f t="shared" si="70"/>
        <v>25</v>
      </c>
      <c r="CD38" s="653">
        <f t="shared" si="70"/>
        <v>43</v>
      </c>
      <c r="CE38" s="649">
        <f>CC38/CD38</f>
        <v>0.58139534883720934</v>
      </c>
      <c r="CF38" s="649"/>
      <c r="CG38" s="118"/>
      <c r="CH38" s="1332"/>
      <c r="CI38" s="1198"/>
      <c r="CJ38" s="1199" t="s">
        <v>548</v>
      </c>
      <c r="CK38" s="1110">
        <v>3</v>
      </c>
      <c r="CL38" s="1110">
        <v>3</v>
      </c>
      <c r="CM38" s="1110">
        <v>3</v>
      </c>
      <c r="CN38" s="1110">
        <v>3</v>
      </c>
      <c r="CO38" s="1110">
        <v>3</v>
      </c>
      <c r="CP38" s="1110">
        <v>3</v>
      </c>
      <c r="CQ38" s="1110">
        <v>3</v>
      </c>
      <c r="CR38" s="1110">
        <v>3</v>
      </c>
      <c r="CS38" s="1110" t="s">
        <v>549</v>
      </c>
      <c r="CT38" s="1110" t="s">
        <v>531</v>
      </c>
      <c r="CU38" s="1110" t="s">
        <v>532</v>
      </c>
    </row>
    <row r="39" spans="1:99" ht="43" customHeight="1" thickBot="1" x14ac:dyDescent="0.25">
      <c r="A39" s="1067"/>
      <c r="B39" s="1067"/>
      <c r="C39" s="1064"/>
      <c r="D39" s="1455"/>
      <c r="E39" s="1223"/>
      <c r="F39" s="1225"/>
      <c r="G39" s="1228"/>
      <c r="H39" s="1225"/>
      <c r="I39" s="1225"/>
      <c r="J39" s="1225"/>
      <c r="K39" s="1231"/>
      <c r="L39" s="613" t="s">
        <v>504</v>
      </c>
      <c r="M39" s="609">
        <f>M36+M37</f>
        <v>19</v>
      </c>
      <c r="N39" s="610">
        <f>N36+N37</f>
        <v>19</v>
      </c>
      <c r="O39" s="627">
        <f t="shared" ref="O39:O45" si="71">M39/N39</f>
        <v>1</v>
      </c>
      <c r="P39" s="610">
        <f>P36+P37</f>
        <v>2</v>
      </c>
      <c r="Q39" s="610">
        <f>Q36+Q37</f>
        <v>2</v>
      </c>
      <c r="R39" s="627">
        <f t="shared" ref="R39:R45" si="72">P39/Q39</f>
        <v>1</v>
      </c>
      <c r="S39" s="610">
        <f>S36+S37</f>
        <v>21</v>
      </c>
      <c r="T39" s="610">
        <f>T36+T37</f>
        <v>21</v>
      </c>
      <c r="U39" s="627">
        <f t="shared" ref="U39:U45" si="73">S39/T39</f>
        <v>1</v>
      </c>
      <c r="V39" s="630">
        <v>0.25</v>
      </c>
      <c r="W39" s="609">
        <f>W36+W37</f>
        <v>9</v>
      </c>
      <c r="X39" s="610">
        <f>X36+X37</f>
        <v>12</v>
      </c>
      <c r="Y39" s="627">
        <f t="shared" ref="Y39:Y45" si="74">W39/X39</f>
        <v>0.75</v>
      </c>
      <c r="Z39" s="610">
        <f>Z36+Z37</f>
        <v>0</v>
      </c>
      <c r="AA39" s="610">
        <f>AA36+AA37</f>
        <v>0</v>
      </c>
      <c r="AB39" s="627" t="e">
        <f t="shared" si="59"/>
        <v>#DIV/0!</v>
      </c>
      <c r="AC39" s="610">
        <f>AC36+AC37</f>
        <v>9</v>
      </c>
      <c r="AD39" s="610">
        <f>AD36+AD37</f>
        <v>12</v>
      </c>
      <c r="AE39" s="627">
        <f t="shared" si="61"/>
        <v>0.75</v>
      </c>
      <c r="AF39" s="628">
        <v>0.25</v>
      </c>
      <c r="AG39" s="629">
        <f>AG36+AG37</f>
        <v>28</v>
      </c>
      <c r="AH39" s="610">
        <f>AH36+AH37</f>
        <v>31</v>
      </c>
      <c r="AI39" s="627">
        <f t="shared" ref="AI39:AI45" si="75">AG39/AH39</f>
        <v>0.90322580645161288</v>
      </c>
      <c r="AJ39" s="610">
        <f>AJ36+AJ37</f>
        <v>2</v>
      </c>
      <c r="AK39" s="610">
        <f>AK36+AK37</f>
        <v>2</v>
      </c>
      <c r="AL39" s="627">
        <f t="shared" ref="AL39:AL45" si="76">AJ39/AK39</f>
        <v>1</v>
      </c>
      <c r="AM39" s="610">
        <f>AM36+AM37</f>
        <v>30</v>
      </c>
      <c r="AN39" s="610">
        <f>AN36+AN37</f>
        <v>33</v>
      </c>
      <c r="AO39" s="627">
        <f t="shared" ref="AO39:AO45" si="77">AM39/AN39</f>
        <v>0.90909090909090906</v>
      </c>
      <c r="AP39" s="627">
        <f>$K36</f>
        <v>0.71</v>
      </c>
      <c r="AQ39" s="612">
        <v>0.5</v>
      </c>
      <c r="AR39" s="609">
        <f>AR36+AR37</f>
        <v>3</v>
      </c>
      <c r="AS39" s="610">
        <f>AS36+AS37</f>
        <v>3</v>
      </c>
      <c r="AT39" s="627">
        <f t="shared" ref="AT39:AT45" si="78">AR39/AS39</f>
        <v>1</v>
      </c>
      <c r="AU39" s="610">
        <f>AU36+AU37</f>
        <v>1</v>
      </c>
      <c r="AV39" s="610">
        <f>AV36+AV37</f>
        <v>4</v>
      </c>
      <c r="AW39" s="627">
        <f t="shared" ref="AW39:AW45" si="79">AU39/AV39</f>
        <v>0.25</v>
      </c>
      <c r="AX39" s="610">
        <f>AX36+AX37</f>
        <v>4</v>
      </c>
      <c r="AY39" s="610">
        <f>AY36+AY37</f>
        <v>7</v>
      </c>
      <c r="AZ39" s="627">
        <f t="shared" ref="AZ39:AZ45" si="80">AX39/AY39</f>
        <v>0.5714285714285714</v>
      </c>
      <c r="BA39" s="630">
        <v>0.25</v>
      </c>
      <c r="BB39" s="609">
        <f>BB36+BB37</f>
        <v>0</v>
      </c>
      <c r="BC39" s="610">
        <f>BC36+BC37</f>
        <v>0</v>
      </c>
      <c r="BD39" s="627" t="e">
        <f>BB39/BC39</f>
        <v>#DIV/0!</v>
      </c>
      <c r="BE39" s="610">
        <f>BE36+BE37</f>
        <v>0</v>
      </c>
      <c r="BF39" s="610">
        <f>BF36+BF37</f>
        <v>0</v>
      </c>
      <c r="BG39" s="627" t="e">
        <f>BE39/BF39</f>
        <v>#DIV/0!</v>
      </c>
      <c r="BH39" s="610">
        <f>BH36+BH37</f>
        <v>0</v>
      </c>
      <c r="BI39" s="610">
        <f>BI36+BI37</f>
        <v>0</v>
      </c>
      <c r="BJ39" s="627" t="e">
        <f>BH39/BI39</f>
        <v>#DIV/0!</v>
      </c>
      <c r="BK39" s="630">
        <v>0.25</v>
      </c>
      <c r="BL39" s="609">
        <f>BL36+BL37</f>
        <v>3</v>
      </c>
      <c r="BM39" s="610">
        <f>BM36+BM37</f>
        <v>3</v>
      </c>
      <c r="BN39" s="627">
        <f t="shared" ref="BN39:BN45" si="81">BL39/BM39</f>
        <v>1</v>
      </c>
      <c r="BO39" s="610">
        <f>BO36+BO37</f>
        <v>1</v>
      </c>
      <c r="BP39" s="610">
        <f>BP36+BP37</f>
        <v>4</v>
      </c>
      <c r="BQ39" s="627">
        <f t="shared" ref="BQ39:BQ45" si="82">BO39/BP39</f>
        <v>0.25</v>
      </c>
      <c r="BR39" s="610">
        <f>BR36+BR37</f>
        <v>4</v>
      </c>
      <c r="BS39" s="610">
        <f>BS36+BS37</f>
        <v>7</v>
      </c>
      <c r="BT39" s="627">
        <f t="shared" ref="BT39:BT45" si="83">BR39/BS39</f>
        <v>0.5714285714285714</v>
      </c>
      <c r="BU39" s="627">
        <f>$K36</f>
        <v>0.71</v>
      </c>
      <c r="BV39" s="612">
        <v>0.5</v>
      </c>
      <c r="BW39" s="609">
        <f>BW36+BW37</f>
        <v>31</v>
      </c>
      <c r="BX39" s="610">
        <f>BX36+BX37</f>
        <v>34</v>
      </c>
      <c r="BY39" s="627">
        <f t="shared" ref="BY39:BY45" si="84">BW39/BX39</f>
        <v>0.91176470588235292</v>
      </c>
      <c r="BZ39" s="610">
        <f>BZ36+BZ37</f>
        <v>3</v>
      </c>
      <c r="CA39" s="610">
        <f>CA36+CA37</f>
        <v>6</v>
      </c>
      <c r="CB39" s="627">
        <f t="shared" ref="CB39:CB45" si="85">BZ39/CA39</f>
        <v>0.5</v>
      </c>
      <c r="CC39" s="610">
        <f>CC36+CC37</f>
        <v>34</v>
      </c>
      <c r="CD39" s="610">
        <f>CD36+CD37</f>
        <v>40</v>
      </c>
      <c r="CE39" s="627">
        <f t="shared" ref="CE39:CE45" si="86">CC39/CD39</f>
        <v>0.85</v>
      </c>
      <c r="CF39" s="627">
        <f>$K36</f>
        <v>0.71</v>
      </c>
      <c r="CG39" s="612">
        <v>1</v>
      </c>
      <c r="CH39" s="1333"/>
      <c r="CI39" s="1253"/>
      <c r="CJ39" s="1201"/>
      <c r="CK39" s="1111"/>
      <c r="CL39" s="1111"/>
      <c r="CM39" s="1111"/>
      <c r="CN39" s="1111"/>
      <c r="CO39" s="1111"/>
      <c r="CP39" s="1111"/>
      <c r="CQ39" s="1111"/>
      <c r="CR39" s="1111"/>
      <c r="CS39" s="1111"/>
      <c r="CT39" s="1111"/>
      <c r="CU39" s="1111"/>
    </row>
    <row r="40" spans="1:99" ht="50" customHeight="1" x14ac:dyDescent="0.2">
      <c r="A40" s="1067"/>
      <c r="B40" s="1067"/>
      <c r="C40" s="1064"/>
      <c r="D40" s="1455"/>
      <c r="E40" s="1221" t="s">
        <v>414</v>
      </c>
      <c r="F40" s="1224" t="s">
        <v>75</v>
      </c>
      <c r="G40" s="1226" t="s">
        <v>76</v>
      </c>
      <c r="H40" s="1224" t="s">
        <v>19</v>
      </c>
      <c r="I40" s="1224" t="s">
        <v>550</v>
      </c>
      <c r="J40" s="1224">
        <v>2022</v>
      </c>
      <c r="K40" s="1229">
        <v>0.7</v>
      </c>
      <c r="L40" s="599" t="s">
        <v>513</v>
      </c>
      <c r="M40" s="596">
        <v>5</v>
      </c>
      <c r="N40" s="432">
        <v>27</v>
      </c>
      <c r="O40" s="622">
        <f>M40/N40</f>
        <v>0.18518518518518517</v>
      </c>
      <c r="P40" s="432">
        <v>1</v>
      </c>
      <c r="Q40" s="432">
        <v>13</v>
      </c>
      <c r="R40" s="622">
        <f>P40/Q40</f>
        <v>7.6923076923076927E-2</v>
      </c>
      <c r="S40" s="45">
        <f t="shared" ref="S40:T42" si="87">M40+P40</f>
        <v>6</v>
      </c>
      <c r="T40" s="45">
        <f t="shared" si="87"/>
        <v>40</v>
      </c>
      <c r="U40" s="622">
        <f>S40/T40</f>
        <v>0.15</v>
      </c>
      <c r="V40" s="624"/>
      <c r="W40" s="596">
        <v>4</v>
      </c>
      <c r="X40" s="432">
        <v>27</v>
      </c>
      <c r="Y40" s="622">
        <f>W40/X40</f>
        <v>0.14814814814814814</v>
      </c>
      <c r="Z40" s="432">
        <v>4</v>
      </c>
      <c r="AA40" s="432">
        <v>13</v>
      </c>
      <c r="AB40" s="622">
        <f>Z40/AA40</f>
        <v>0.30769230769230771</v>
      </c>
      <c r="AC40" s="45">
        <f t="shared" ref="AC40:AD42" si="88">W40+Z40</f>
        <v>8</v>
      </c>
      <c r="AD40" s="45">
        <f t="shared" si="88"/>
        <v>40</v>
      </c>
      <c r="AE40" s="622">
        <f>AC40/AD40</f>
        <v>0.2</v>
      </c>
      <c r="AF40" s="626"/>
      <c r="AG40" s="631">
        <f>M40+W40</f>
        <v>9</v>
      </c>
      <c r="AH40" s="606">
        <v>27</v>
      </c>
      <c r="AI40" s="661">
        <f>AG40/AH40</f>
        <v>0.33333333333333331</v>
      </c>
      <c r="AJ40" s="606">
        <f>P40+Z40</f>
        <v>5</v>
      </c>
      <c r="AK40" s="606">
        <v>13</v>
      </c>
      <c r="AL40" s="661">
        <f>AJ40/AK40</f>
        <v>0.38461538461538464</v>
      </c>
      <c r="AM40" s="606">
        <f t="shared" ref="AM40:AN42" si="89">S40+AC40</f>
        <v>14</v>
      </c>
      <c r="AN40" s="606">
        <f t="shared" si="89"/>
        <v>80</v>
      </c>
      <c r="AO40" s="661">
        <f>AM40/AN40</f>
        <v>0.17499999999999999</v>
      </c>
      <c r="AP40" s="437"/>
      <c r="AQ40" s="438"/>
      <c r="AR40" s="432">
        <v>4</v>
      </c>
      <c r="AS40" s="432">
        <v>5</v>
      </c>
      <c r="AT40" s="622">
        <f>AR40/AS40</f>
        <v>0.8</v>
      </c>
      <c r="AU40" s="432">
        <v>2</v>
      </c>
      <c r="AV40" s="432">
        <v>2</v>
      </c>
      <c r="AW40" s="622">
        <f>AU40/AV40</f>
        <v>1</v>
      </c>
      <c r="AX40" s="45">
        <f t="shared" ref="AX40:AY42" si="90">AR40+AU40</f>
        <v>6</v>
      </c>
      <c r="AY40" s="45">
        <f t="shared" si="90"/>
        <v>7</v>
      </c>
      <c r="AZ40" s="622">
        <f>AX40/AY40</f>
        <v>0.8571428571428571</v>
      </c>
      <c r="BA40" s="624"/>
      <c r="BB40" s="596">
        <v>21</v>
      </c>
      <c r="BC40" s="432">
        <v>23</v>
      </c>
      <c r="BD40" s="622">
        <f t="shared" ref="BD40:BD45" si="91">BB40/BC40</f>
        <v>0.91304347826086951</v>
      </c>
      <c r="BE40" s="432">
        <v>7</v>
      </c>
      <c r="BF40" s="432">
        <v>9</v>
      </c>
      <c r="BG40" s="622">
        <f t="shared" ref="BG40:BG45" si="92">BE40/BF40</f>
        <v>0.77777777777777779</v>
      </c>
      <c r="BH40" s="45">
        <f t="shared" ref="BH40:BI42" si="93">BB40+BE40</f>
        <v>28</v>
      </c>
      <c r="BI40" s="45">
        <f t="shared" si="93"/>
        <v>32</v>
      </c>
      <c r="BJ40" s="622">
        <f t="shared" ref="BJ40:BJ45" si="94">BH40/BI40</f>
        <v>0.875</v>
      </c>
      <c r="BK40" s="624"/>
      <c r="BL40" s="605">
        <f>AR40+BB40</f>
        <v>25</v>
      </c>
      <c r="BM40" s="606">
        <f>AS40+BC40</f>
        <v>28</v>
      </c>
      <c r="BN40" s="661">
        <f>BL40/BM40</f>
        <v>0.8928571428571429</v>
      </c>
      <c r="BO40" s="606">
        <f t="shared" ref="BO40:BP42" si="95">AU40+BE40</f>
        <v>9</v>
      </c>
      <c r="BP40" s="606">
        <f t="shared" si="95"/>
        <v>11</v>
      </c>
      <c r="BQ40" s="661">
        <f>BO40/BP40</f>
        <v>0.81818181818181823</v>
      </c>
      <c r="BR40" s="606">
        <f t="shared" ref="BR40:BS42" si="96">AX40+BH40</f>
        <v>34</v>
      </c>
      <c r="BS40" s="606">
        <f t="shared" si="96"/>
        <v>39</v>
      </c>
      <c r="BT40" s="661">
        <f>BR40/BS40</f>
        <v>0.87179487179487181</v>
      </c>
      <c r="BU40" s="437"/>
      <c r="BV40" s="438"/>
      <c r="BW40" s="663">
        <f t="shared" ref="BW40:BX42" si="97">BL40</f>
        <v>25</v>
      </c>
      <c r="BX40" s="664">
        <f t="shared" si="97"/>
        <v>28</v>
      </c>
      <c r="BY40" s="665">
        <f t="shared" si="84"/>
        <v>0.8928571428571429</v>
      </c>
      <c r="BZ40" s="664">
        <f t="shared" ref="BZ40:CA42" si="98">BO40</f>
        <v>9</v>
      </c>
      <c r="CA40" s="664">
        <f t="shared" si="98"/>
        <v>11</v>
      </c>
      <c r="CB40" s="665">
        <f>BZ40/CA40</f>
        <v>0.81818181818181823</v>
      </c>
      <c r="CC40" s="664">
        <f t="shared" ref="CC40:CD42" si="99">BR40</f>
        <v>34</v>
      </c>
      <c r="CD40" s="664">
        <f t="shared" si="99"/>
        <v>39</v>
      </c>
      <c r="CE40" s="665">
        <f>CC40/CD40</f>
        <v>0.87179487179487181</v>
      </c>
      <c r="CF40" s="665"/>
      <c r="CG40" s="671"/>
      <c r="CH40" s="1331">
        <v>0.03</v>
      </c>
      <c r="CI40" s="1197">
        <f>CG43*CH40</f>
        <v>0.03</v>
      </c>
      <c r="CJ40" s="1199" t="s">
        <v>551</v>
      </c>
      <c r="CK40" s="1110">
        <v>1</v>
      </c>
      <c r="CL40" s="1110">
        <v>1</v>
      </c>
      <c r="CM40" s="1110">
        <v>1</v>
      </c>
      <c r="CN40" s="1110">
        <v>1</v>
      </c>
      <c r="CO40" s="1110">
        <v>1</v>
      </c>
      <c r="CP40" s="1110">
        <v>1</v>
      </c>
      <c r="CQ40" s="1110">
        <v>1</v>
      </c>
      <c r="CR40" s="1110">
        <v>1</v>
      </c>
      <c r="CS40" s="1110" t="s">
        <v>552</v>
      </c>
      <c r="CT40" s="1110" t="s">
        <v>531</v>
      </c>
      <c r="CU40" s="1110" t="s">
        <v>532</v>
      </c>
    </row>
    <row r="41" spans="1:99" ht="50" customHeight="1" x14ac:dyDescent="0.2">
      <c r="A41" s="1067"/>
      <c r="B41" s="1067"/>
      <c r="C41" s="1064"/>
      <c r="D41" s="1455"/>
      <c r="E41" s="1222"/>
      <c r="F41" s="1081"/>
      <c r="G41" s="1227"/>
      <c r="H41" s="1081"/>
      <c r="I41" s="1081"/>
      <c r="J41" s="1081"/>
      <c r="K41" s="1230"/>
      <c r="L41" s="600" t="s">
        <v>518</v>
      </c>
      <c r="M41" s="540">
        <v>3</v>
      </c>
      <c r="N41" s="45">
        <v>75</v>
      </c>
      <c r="O41" s="42">
        <f>M41/N41</f>
        <v>0.04</v>
      </c>
      <c r="P41" s="45">
        <v>1</v>
      </c>
      <c r="Q41" s="45">
        <v>24</v>
      </c>
      <c r="R41" s="42">
        <f>P41/Q41</f>
        <v>4.1666666666666664E-2</v>
      </c>
      <c r="S41" s="45">
        <f t="shared" si="87"/>
        <v>4</v>
      </c>
      <c r="T41" s="45">
        <f t="shared" si="87"/>
        <v>99</v>
      </c>
      <c r="U41" s="42">
        <f>S41/T41</f>
        <v>4.0404040404040407E-2</v>
      </c>
      <c r="V41" s="69"/>
      <c r="W41" s="598">
        <v>24</v>
      </c>
      <c r="X41" s="45">
        <v>75</v>
      </c>
      <c r="Y41" s="42">
        <f>W41/X41</f>
        <v>0.32</v>
      </c>
      <c r="Z41" s="45">
        <v>6</v>
      </c>
      <c r="AA41" s="45">
        <v>24</v>
      </c>
      <c r="AB41" s="42">
        <f>Z41/AA41</f>
        <v>0.25</v>
      </c>
      <c r="AC41" s="45">
        <f t="shared" si="88"/>
        <v>30</v>
      </c>
      <c r="AD41" s="45">
        <f t="shared" si="88"/>
        <v>99</v>
      </c>
      <c r="AE41" s="42">
        <f>AC41/AD41</f>
        <v>0.30303030303030304</v>
      </c>
      <c r="AF41" s="72"/>
      <c r="AG41" s="632">
        <f>M41+W41</f>
        <v>27</v>
      </c>
      <c r="AH41" s="608">
        <v>75</v>
      </c>
      <c r="AI41" s="662">
        <f>AG41/AH41</f>
        <v>0.36</v>
      </c>
      <c r="AJ41" s="608">
        <f>P41+Z41</f>
        <v>7</v>
      </c>
      <c r="AK41" s="608">
        <v>24</v>
      </c>
      <c r="AL41" s="662">
        <f>AJ41/AK41</f>
        <v>0.29166666666666669</v>
      </c>
      <c r="AM41" s="608">
        <f t="shared" si="89"/>
        <v>34</v>
      </c>
      <c r="AN41" s="608">
        <f t="shared" si="89"/>
        <v>198</v>
      </c>
      <c r="AO41" s="662">
        <f>AM41/AN41</f>
        <v>0.17171717171717171</v>
      </c>
      <c r="AP41" s="369"/>
      <c r="AQ41" s="407"/>
      <c r="AR41" s="45">
        <v>16</v>
      </c>
      <c r="AS41" s="45">
        <v>18</v>
      </c>
      <c r="AT41" s="42">
        <f>AR41/AS41</f>
        <v>0.88888888888888884</v>
      </c>
      <c r="AU41" s="45">
        <v>10</v>
      </c>
      <c r="AV41" s="45">
        <v>10</v>
      </c>
      <c r="AW41" s="42">
        <f>AU41/AV41</f>
        <v>1</v>
      </c>
      <c r="AX41" s="45">
        <f t="shared" si="90"/>
        <v>26</v>
      </c>
      <c r="AY41" s="45">
        <f t="shared" si="90"/>
        <v>28</v>
      </c>
      <c r="AZ41" s="42">
        <f>AX41/AY41</f>
        <v>0.9285714285714286</v>
      </c>
      <c r="BA41" s="69"/>
      <c r="BB41" s="540">
        <v>49</v>
      </c>
      <c r="BC41" s="45">
        <v>56</v>
      </c>
      <c r="BD41" s="42">
        <f t="shared" si="91"/>
        <v>0.875</v>
      </c>
      <c r="BE41" s="45">
        <v>7</v>
      </c>
      <c r="BF41" s="45">
        <v>12</v>
      </c>
      <c r="BG41" s="42">
        <f t="shared" si="92"/>
        <v>0.58333333333333337</v>
      </c>
      <c r="BH41" s="45">
        <f t="shared" si="93"/>
        <v>56</v>
      </c>
      <c r="BI41" s="45">
        <f t="shared" si="93"/>
        <v>68</v>
      </c>
      <c r="BJ41" s="42">
        <f t="shared" si="94"/>
        <v>0.82352941176470584</v>
      </c>
      <c r="BK41" s="69"/>
      <c r="BL41" s="607">
        <f>AR41+BB41</f>
        <v>65</v>
      </c>
      <c r="BM41" s="608">
        <f>AS41+BC41</f>
        <v>74</v>
      </c>
      <c r="BN41" s="662">
        <f>BL41/BM41</f>
        <v>0.8783783783783784</v>
      </c>
      <c r="BO41" s="608">
        <f t="shared" si="95"/>
        <v>17</v>
      </c>
      <c r="BP41" s="608">
        <f t="shared" si="95"/>
        <v>22</v>
      </c>
      <c r="BQ41" s="662">
        <f>BO41/BP41</f>
        <v>0.77272727272727271</v>
      </c>
      <c r="BR41" s="608">
        <f t="shared" si="96"/>
        <v>82</v>
      </c>
      <c r="BS41" s="608">
        <f t="shared" si="96"/>
        <v>96</v>
      </c>
      <c r="BT41" s="662">
        <f>BR41/BS41</f>
        <v>0.85416666666666663</v>
      </c>
      <c r="BU41" s="369"/>
      <c r="BV41" s="407"/>
      <c r="BW41" s="666">
        <f t="shared" si="97"/>
        <v>65</v>
      </c>
      <c r="BX41" s="653">
        <f t="shared" si="97"/>
        <v>74</v>
      </c>
      <c r="BY41" s="649">
        <f t="shared" si="84"/>
        <v>0.8783783783783784</v>
      </c>
      <c r="BZ41" s="653">
        <f t="shared" si="98"/>
        <v>17</v>
      </c>
      <c r="CA41" s="653">
        <f t="shared" si="98"/>
        <v>22</v>
      </c>
      <c r="CB41" s="649">
        <f>BZ41/CA41</f>
        <v>0.77272727272727271</v>
      </c>
      <c r="CC41" s="653">
        <f t="shared" si="99"/>
        <v>82</v>
      </c>
      <c r="CD41" s="653">
        <f t="shared" si="99"/>
        <v>96</v>
      </c>
      <c r="CE41" s="649">
        <f>CC41/CD41</f>
        <v>0.85416666666666663</v>
      </c>
      <c r="CF41" s="649"/>
      <c r="CG41" s="118"/>
      <c r="CH41" s="1332"/>
      <c r="CI41" s="1198"/>
      <c r="CJ41" s="1201"/>
      <c r="CK41" s="1111"/>
      <c r="CL41" s="1111"/>
      <c r="CM41" s="1111"/>
      <c r="CN41" s="1111"/>
      <c r="CO41" s="1111"/>
      <c r="CP41" s="1111"/>
      <c r="CQ41" s="1111"/>
      <c r="CR41" s="1111"/>
      <c r="CS41" s="1111"/>
      <c r="CT41" s="1111"/>
      <c r="CU41" s="1111"/>
    </row>
    <row r="42" spans="1:99" ht="50" customHeight="1" x14ac:dyDescent="0.2">
      <c r="A42" s="1067"/>
      <c r="B42" s="1067"/>
      <c r="C42" s="1064"/>
      <c r="D42" s="1455"/>
      <c r="E42" s="1222"/>
      <c r="F42" s="1081"/>
      <c r="G42" s="1227"/>
      <c r="H42" s="1081"/>
      <c r="I42" s="1081"/>
      <c r="J42" s="1081"/>
      <c r="K42" s="1230"/>
      <c r="L42" s="600" t="s">
        <v>519</v>
      </c>
      <c r="M42" s="598">
        <v>9</v>
      </c>
      <c r="N42" s="45">
        <v>59</v>
      </c>
      <c r="O42" s="42">
        <f>M42/N42</f>
        <v>0.15254237288135594</v>
      </c>
      <c r="P42" s="45">
        <v>4</v>
      </c>
      <c r="Q42" s="45">
        <v>48</v>
      </c>
      <c r="R42" s="42">
        <f>P42/Q42</f>
        <v>8.3333333333333329E-2</v>
      </c>
      <c r="S42" s="45">
        <f t="shared" si="87"/>
        <v>13</v>
      </c>
      <c r="T42" s="45">
        <f t="shared" si="87"/>
        <v>107</v>
      </c>
      <c r="U42" s="42">
        <f>S42/T42</f>
        <v>0.12149532710280374</v>
      </c>
      <c r="V42" s="69"/>
      <c r="W42" s="598">
        <v>32</v>
      </c>
      <c r="X42" s="45">
        <v>59</v>
      </c>
      <c r="Y42" s="42">
        <f>W42/X42</f>
        <v>0.5423728813559322</v>
      </c>
      <c r="Z42" s="45">
        <v>8</v>
      </c>
      <c r="AA42" s="45">
        <v>48</v>
      </c>
      <c r="AB42" s="42">
        <f>Z42/AA42</f>
        <v>0.16666666666666666</v>
      </c>
      <c r="AC42" s="45">
        <f t="shared" si="88"/>
        <v>40</v>
      </c>
      <c r="AD42" s="45">
        <f t="shared" si="88"/>
        <v>107</v>
      </c>
      <c r="AE42" s="42">
        <f>AC42/AD42</f>
        <v>0.37383177570093457</v>
      </c>
      <c r="AF42" s="72"/>
      <c r="AG42" s="632">
        <f>M43+W42</f>
        <v>40</v>
      </c>
      <c r="AH42" s="608">
        <v>59</v>
      </c>
      <c r="AI42" s="662">
        <f>AG42/AH42</f>
        <v>0.67796610169491522</v>
      </c>
      <c r="AJ42" s="608">
        <f>P42+Z42</f>
        <v>12</v>
      </c>
      <c r="AK42" s="608">
        <v>48</v>
      </c>
      <c r="AL42" s="662">
        <f>AJ42/AK42</f>
        <v>0.25</v>
      </c>
      <c r="AM42" s="608">
        <f t="shared" si="89"/>
        <v>53</v>
      </c>
      <c r="AN42" s="608">
        <f t="shared" si="89"/>
        <v>214</v>
      </c>
      <c r="AO42" s="662">
        <f>AM42/AN42</f>
        <v>0.24766355140186916</v>
      </c>
      <c r="AP42" s="369"/>
      <c r="AQ42" s="407"/>
      <c r="AR42" s="45">
        <v>6</v>
      </c>
      <c r="AS42" s="45">
        <v>6</v>
      </c>
      <c r="AT42" s="42">
        <f>AR42/AS42</f>
        <v>1</v>
      </c>
      <c r="AU42" s="45">
        <v>16</v>
      </c>
      <c r="AV42" s="45">
        <v>16</v>
      </c>
      <c r="AW42" s="42">
        <f>AU42/AV42</f>
        <v>1</v>
      </c>
      <c r="AX42" s="45">
        <f t="shared" si="90"/>
        <v>22</v>
      </c>
      <c r="AY42" s="45">
        <f t="shared" si="90"/>
        <v>22</v>
      </c>
      <c r="AZ42" s="42">
        <f>AX42/AY42</f>
        <v>1</v>
      </c>
      <c r="BA42" s="69"/>
      <c r="BB42" s="598">
        <v>16</v>
      </c>
      <c r="BC42" s="45">
        <v>19</v>
      </c>
      <c r="BD42" s="42">
        <f t="shared" si="91"/>
        <v>0.84210526315789469</v>
      </c>
      <c r="BE42" s="45">
        <v>23</v>
      </c>
      <c r="BF42" s="45">
        <v>28</v>
      </c>
      <c r="BG42" s="42">
        <f t="shared" si="92"/>
        <v>0.8214285714285714</v>
      </c>
      <c r="BH42" s="45">
        <f t="shared" si="93"/>
        <v>39</v>
      </c>
      <c r="BI42" s="45">
        <f t="shared" si="93"/>
        <v>47</v>
      </c>
      <c r="BJ42" s="42">
        <f t="shared" si="94"/>
        <v>0.82978723404255317</v>
      </c>
      <c r="BK42" s="69"/>
      <c r="BL42" s="607">
        <f>AR43+BB42</f>
        <v>36</v>
      </c>
      <c r="BM42" s="608">
        <f>AS42+BC42</f>
        <v>25</v>
      </c>
      <c r="BN42" s="662">
        <f>BL42/BM42</f>
        <v>1.44</v>
      </c>
      <c r="BO42" s="608">
        <f t="shared" si="95"/>
        <v>39</v>
      </c>
      <c r="BP42" s="608">
        <f t="shared" si="95"/>
        <v>44</v>
      </c>
      <c r="BQ42" s="662">
        <f>BO42/BP42</f>
        <v>0.88636363636363635</v>
      </c>
      <c r="BR42" s="608">
        <f t="shared" si="96"/>
        <v>61</v>
      </c>
      <c r="BS42" s="608">
        <f t="shared" si="96"/>
        <v>69</v>
      </c>
      <c r="BT42" s="662">
        <f>BR42/BS42</f>
        <v>0.88405797101449279</v>
      </c>
      <c r="BU42" s="369"/>
      <c r="BV42" s="407"/>
      <c r="BW42" s="666">
        <f t="shared" si="97"/>
        <v>36</v>
      </c>
      <c r="BX42" s="653">
        <f t="shared" si="97"/>
        <v>25</v>
      </c>
      <c r="BY42" s="649">
        <f t="shared" si="84"/>
        <v>1.44</v>
      </c>
      <c r="BZ42" s="653">
        <f t="shared" si="98"/>
        <v>39</v>
      </c>
      <c r="CA42" s="653">
        <f t="shared" si="98"/>
        <v>44</v>
      </c>
      <c r="CB42" s="649">
        <f>BZ42/CA42</f>
        <v>0.88636363636363635</v>
      </c>
      <c r="CC42" s="653">
        <f t="shared" si="99"/>
        <v>61</v>
      </c>
      <c r="CD42" s="653">
        <f t="shared" si="99"/>
        <v>69</v>
      </c>
      <c r="CE42" s="649">
        <f>CC42/CD42</f>
        <v>0.88405797101449279</v>
      </c>
      <c r="CF42" s="649"/>
      <c r="CG42" s="118"/>
      <c r="CH42" s="1332"/>
      <c r="CI42" s="1198"/>
      <c r="CJ42" s="1199" t="s">
        <v>553</v>
      </c>
      <c r="CK42" s="1110">
        <v>3</v>
      </c>
      <c r="CL42" s="1110">
        <v>3</v>
      </c>
      <c r="CM42" s="1110">
        <v>3</v>
      </c>
      <c r="CN42" s="1110">
        <v>3</v>
      </c>
      <c r="CO42" s="1110">
        <v>3</v>
      </c>
      <c r="CP42" s="1110">
        <v>3</v>
      </c>
      <c r="CQ42" s="1110">
        <v>3</v>
      </c>
      <c r="CR42" s="1110">
        <v>3</v>
      </c>
      <c r="CS42" s="1110" t="s">
        <v>554</v>
      </c>
      <c r="CT42" s="1110" t="s">
        <v>531</v>
      </c>
      <c r="CU42" s="1110" t="s">
        <v>532</v>
      </c>
    </row>
    <row r="43" spans="1:99" ht="50" customHeight="1" thickBot="1" x14ac:dyDescent="0.25">
      <c r="A43" s="1067"/>
      <c r="B43" s="1067"/>
      <c r="C43" s="1064"/>
      <c r="D43" s="1455"/>
      <c r="E43" s="1223"/>
      <c r="F43" s="1225"/>
      <c r="G43" s="1228"/>
      <c r="H43" s="1225"/>
      <c r="I43" s="1225"/>
      <c r="J43" s="1225"/>
      <c r="K43" s="1231"/>
      <c r="L43" s="601" t="s">
        <v>504</v>
      </c>
      <c r="M43" s="609">
        <f>M40+M41</f>
        <v>8</v>
      </c>
      <c r="N43" s="610">
        <f>N40+N41</f>
        <v>102</v>
      </c>
      <c r="O43" s="627">
        <f>M43/N43</f>
        <v>7.8431372549019607E-2</v>
      </c>
      <c r="P43" s="610">
        <f>P40+P41</f>
        <v>2</v>
      </c>
      <c r="Q43" s="610">
        <f>Q40+Q41</f>
        <v>37</v>
      </c>
      <c r="R43" s="627">
        <f>P43/Q43</f>
        <v>5.4054054054054057E-2</v>
      </c>
      <c r="S43" s="610">
        <f>S40+S41</f>
        <v>10</v>
      </c>
      <c r="T43" s="610">
        <f>T40+T41</f>
        <v>139</v>
      </c>
      <c r="U43" s="627">
        <f>S43/T43</f>
        <v>7.1942446043165464E-2</v>
      </c>
      <c r="V43" s="630">
        <v>0.25</v>
      </c>
      <c r="W43" s="609">
        <f>W40+W41</f>
        <v>28</v>
      </c>
      <c r="X43" s="610">
        <f>X40+X41</f>
        <v>102</v>
      </c>
      <c r="Y43" s="627">
        <f>W43/X43</f>
        <v>0.27450980392156865</v>
      </c>
      <c r="Z43" s="610">
        <f>Z40+Z41</f>
        <v>10</v>
      </c>
      <c r="AA43" s="610">
        <f>AA40+AA41</f>
        <v>37</v>
      </c>
      <c r="AB43" s="627">
        <f>Z43/AA43</f>
        <v>0.27027027027027029</v>
      </c>
      <c r="AC43" s="610">
        <f>AC40+AC41</f>
        <v>38</v>
      </c>
      <c r="AD43" s="610">
        <f>AD40+AD41</f>
        <v>139</v>
      </c>
      <c r="AE43" s="627">
        <f>AC43/AD43</f>
        <v>0.2733812949640288</v>
      </c>
      <c r="AF43" s="628">
        <v>0.25</v>
      </c>
      <c r="AG43" s="695">
        <f>AG40+AG41</f>
        <v>36</v>
      </c>
      <c r="AH43" s="618">
        <f>AH40+AH41</f>
        <v>102</v>
      </c>
      <c r="AI43" s="634">
        <f>AG43/AH43</f>
        <v>0.35294117647058826</v>
      </c>
      <c r="AJ43" s="618">
        <f>AJ40+AJ41</f>
        <v>12</v>
      </c>
      <c r="AK43" s="618">
        <f>AK40+AK41</f>
        <v>37</v>
      </c>
      <c r="AL43" s="634">
        <f>AJ43/AK43</f>
        <v>0.32432432432432434</v>
      </c>
      <c r="AM43" s="618">
        <f>AM40+AM41</f>
        <v>48</v>
      </c>
      <c r="AN43" s="618">
        <f>AN40+AN41</f>
        <v>278</v>
      </c>
      <c r="AO43" s="634">
        <f>AM43/AN43</f>
        <v>0.17266187050359713</v>
      </c>
      <c r="AP43" s="634">
        <f>$K40</f>
        <v>0.7</v>
      </c>
      <c r="AQ43" s="620">
        <v>0.5</v>
      </c>
      <c r="AR43" s="609">
        <f>AR40+AR41</f>
        <v>20</v>
      </c>
      <c r="AS43" s="610">
        <f>AS40+AS41</f>
        <v>23</v>
      </c>
      <c r="AT43" s="627">
        <f>AR43/AS43</f>
        <v>0.86956521739130432</v>
      </c>
      <c r="AU43" s="610">
        <f>AU40+AU41</f>
        <v>12</v>
      </c>
      <c r="AV43" s="610">
        <f>AV40+AV41</f>
        <v>12</v>
      </c>
      <c r="AW43" s="627">
        <f>AU43/AV43</f>
        <v>1</v>
      </c>
      <c r="AX43" s="610">
        <f>AX40+AX41</f>
        <v>32</v>
      </c>
      <c r="AY43" s="610">
        <f>AY40+AY41</f>
        <v>35</v>
      </c>
      <c r="AZ43" s="627">
        <f>AX43/AY43</f>
        <v>0.91428571428571426</v>
      </c>
      <c r="BA43" s="630">
        <v>0.25</v>
      </c>
      <c r="BB43" s="609">
        <f>BB40+BB41</f>
        <v>70</v>
      </c>
      <c r="BC43" s="610">
        <f>BC40+BC41</f>
        <v>79</v>
      </c>
      <c r="BD43" s="627">
        <f t="shared" si="91"/>
        <v>0.88607594936708856</v>
      </c>
      <c r="BE43" s="610">
        <f>BE40+BE41</f>
        <v>14</v>
      </c>
      <c r="BF43" s="610">
        <f>BF40+BF41</f>
        <v>21</v>
      </c>
      <c r="BG43" s="627">
        <f t="shared" si="92"/>
        <v>0.66666666666666663</v>
      </c>
      <c r="BH43" s="610">
        <f>BH40+BH41</f>
        <v>84</v>
      </c>
      <c r="BI43" s="610">
        <f>BI40+BI41</f>
        <v>100</v>
      </c>
      <c r="BJ43" s="627">
        <f t="shared" si="94"/>
        <v>0.84</v>
      </c>
      <c r="BK43" s="630">
        <v>0.25</v>
      </c>
      <c r="BL43" s="609">
        <f>BL40+BL41</f>
        <v>90</v>
      </c>
      <c r="BM43" s="610">
        <f>BM40+BM41</f>
        <v>102</v>
      </c>
      <c r="BN43" s="627">
        <f>BL43/BM43</f>
        <v>0.88235294117647056</v>
      </c>
      <c r="BO43" s="610">
        <f>BO40+BO41</f>
        <v>26</v>
      </c>
      <c r="BP43" s="610">
        <f>BP40+BP41</f>
        <v>33</v>
      </c>
      <c r="BQ43" s="627">
        <f>BO43/BP43</f>
        <v>0.78787878787878785</v>
      </c>
      <c r="BR43" s="610">
        <f>BR40+BR41</f>
        <v>116</v>
      </c>
      <c r="BS43" s="610">
        <f>BS40+BS41</f>
        <v>135</v>
      </c>
      <c r="BT43" s="627">
        <f>BR43/BS43</f>
        <v>0.85925925925925928</v>
      </c>
      <c r="BU43" s="627">
        <f>$K40</f>
        <v>0.7</v>
      </c>
      <c r="BV43" s="612">
        <v>0.75</v>
      </c>
      <c r="BW43" s="617">
        <f>BW40+BW41</f>
        <v>90</v>
      </c>
      <c r="BX43" s="618">
        <f>BX40+BX41</f>
        <v>102</v>
      </c>
      <c r="BY43" s="634">
        <f>BW43/BX43</f>
        <v>0.88235294117647056</v>
      </c>
      <c r="BZ43" s="618">
        <f>BZ40+BZ41</f>
        <v>26</v>
      </c>
      <c r="CA43" s="618">
        <f>CA40+CA41</f>
        <v>33</v>
      </c>
      <c r="CB43" s="634">
        <f>BZ43/CA43</f>
        <v>0.78787878787878785</v>
      </c>
      <c r="CC43" s="618">
        <f>CC40+CC41</f>
        <v>116</v>
      </c>
      <c r="CD43" s="618">
        <f>CD40+CD41</f>
        <v>135</v>
      </c>
      <c r="CE43" s="634">
        <f>CC43/CD43</f>
        <v>0.85925925925925928</v>
      </c>
      <c r="CF43" s="634">
        <f>$K40</f>
        <v>0.7</v>
      </c>
      <c r="CG43" s="620">
        <v>1</v>
      </c>
      <c r="CH43" s="1333"/>
      <c r="CI43" s="1253"/>
      <c r="CJ43" s="1201"/>
      <c r="CK43" s="1111"/>
      <c r="CL43" s="1111"/>
      <c r="CM43" s="1111"/>
      <c r="CN43" s="1111"/>
      <c r="CO43" s="1111"/>
      <c r="CP43" s="1111"/>
      <c r="CQ43" s="1111"/>
      <c r="CR43" s="1111"/>
      <c r="CS43" s="1111"/>
      <c r="CT43" s="1111"/>
      <c r="CU43" s="1111"/>
    </row>
    <row r="44" spans="1:99" ht="51" customHeight="1" x14ac:dyDescent="0.2">
      <c r="A44" s="1067"/>
      <c r="B44" s="1067"/>
      <c r="C44" s="1064"/>
      <c r="D44" s="1455"/>
      <c r="E44" s="1221" t="s">
        <v>415</v>
      </c>
      <c r="F44" s="1224" t="s">
        <v>79</v>
      </c>
      <c r="G44" s="1226" t="s">
        <v>80</v>
      </c>
      <c r="H44" s="1224" t="s">
        <v>19</v>
      </c>
      <c r="I44" s="1224" t="s">
        <v>555</v>
      </c>
      <c r="J44" s="1224">
        <v>2022</v>
      </c>
      <c r="K44" s="1229">
        <v>0.7</v>
      </c>
      <c r="L44" s="641" t="s">
        <v>513</v>
      </c>
      <c r="M44" s="596">
        <v>39</v>
      </c>
      <c r="N44" s="432">
        <v>150</v>
      </c>
      <c r="O44" s="622">
        <f t="shared" si="71"/>
        <v>0.26</v>
      </c>
      <c r="P44" s="432">
        <v>4</v>
      </c>
      <c r="Q44" s="432">
        <v>150</v>
      </c>
      <c r="R44" s="622">
        <f t="shared" si="72"/>
        <v>2.6666666666666668E-2</v>
      </c>
      <c r="S44" s="730">
        <f>M44+P44</f>
        <v>43</v>
      </c>
      <c r="T44" s="432">
        <v>150</v>
      </c>
      <c r="U44" s="622">
        <f t="shared" si="73"/>
        <v>0.28666666666666668</v>
      </c>
      <c r="V44" s="626"/>
      <c r="W44" s="604">
        <v>7</v>
      </c>
      <c r="X44" s="432">
        <v>150</v>
      </c>
      <c r="Y44" s="622">
        <f t="shared" si="74"/>
        <v>4.6666666666666669E-2</v>
      </c>
      <c r="Z44" s="432">
        <v>7</v>
      </c>
      <c r="AA44" s="432">
        <v>150</v>
      </c>
      <c r="AB44" s="622">
        <f t="shared" si="59"/>
        <v>4.6666666666666669E-2</v>
      </c>
      <c r="AC44" s="730">
        <f>W44+Z44</f>
        <v>14</v>
      </c>
      <c r="AD44" s="432">
        <v>150</v>
      </c>
      <c r="AE44" s="622">
        <f t="shared" si="61"/>
        <v>9.3333333333333338E-2</v>
      </c>
      <c r="AF44" s="624"/>
      <c r="AG44" s="605">
        <f>M44+W44</f>
        <v>46</v>
      </c>
      <c r="AH44" s="606">
        <v>150</v>
      </c>
      <c r="AI44" s="437">
        <f t="shared" si="75"/>
        <v>0.30666666666666664</v>
      </c>
      <c r="AJ44" s="606">
        <f>P44+Z44</f>
        <v>11</v>
      </c>
      <c r="AK44" s="606">
        <v>150</v>
      </c>
      <c r="AL44" s="437">
        <f t="shared" si="76"/>
        <v>7.3333333333333334E-2</v>
      </c>
      <c r="AM44" s="606">
        <f>S44+AC44</f>
        <v>57</v>
      </c>
      <c r="AN44" s="606">
        <v>150</v>
      </c>
      <c r="AO44" s="437">
        <f t="shared" si="77"/>
        <v>0.38</v>
      </c>
      <c r="AP44" s="437"/>
      <c r="AQ44" s="438"/>
      <c r="AR44" s="604">
        <v>22</v>
      </c>
      <c r="AS44" s="432">
        <v>150</v>
      </c>
      <c r="AT44" s="622">
        <f t="shared" si="78"/>
        <v>0.14666666666666667</v>
      </c>
      <c r="AU44" s="432">
        <v>4</v>
      </c>
      <c r="AV44" s="432">
        <v>150</v>
      </c>
      <c r="AW44" s="622">
        <f t="shared" si="79"/>
        <v>2.6666666666666668E-2</v>
      </c>
      <c r="AX44" s="730">
        <f>AR44+AU44</f>
        <v>26</v>
      </c>
      <c r="AY44" s="432">
        <v>150</v>
      </c>
      <c r="AZ44" s="622">
        <f t="shared" si="80"/>
        <v>0.17333333333333334</v>
      </c>
      <c r="BA44" s="626"/>
      <c r="BB44" s="604">
        <v>0</v>
      </c>
      <c r="BC44" s="432">
        <v>150</v>
      </c>
      <c r="BD44" s="622">
        <f t="shared" si="91"/>
        <v>0</v>
      </c>
      <c r="BE44" s="432">
        <v>1</v>
      </c>
      <c r="BF44" s="432">
        <v>150</v>
      </c>
      <c r="BG44" s="622">
        <f t="shared" si="92"/>
        <v>6.6666666666666671E-3</v>
      </c>
      <c r="BH44" s="730">
        <f>BB44+BE44</f>
        <v>1</v>
      </c>
      <c r="BI44" s="432">
        <v>150</v>
      </c>
      <c r="BJ44" s="622">
        <f t="shared" si="94"/>
        <v>6.6666666666666671E-3</v>
      </c>
      <c r="BK44" s="626"/>
      <c r="BL44" s="605">
        <f>AR44+BB44</f>
        <v>22</v>
      </c>
      <c r="BM44" s="606">
        <v>150</v>
      </c>
      <c r="BN44" s="437">
        <f t="shared" si="81"/>
        <v>0.14666666666666667</v>
      </c>
      <c r="BO44" s="606">
        <f>AU44+BE44</f>
        <v>5</v>
      </c>
      <c r="BP44" s="606">
        <v>150</v>
      </c>
      <c r="BQ44" s="437">
        <f t="shared" si="82"/>
        <v>3.3333333333333333E-2</v>
      </c>
      <c r="BR44" s="606">
        <f>AX44+BH44</f>
        <v>27</v>
      </c>
      <c r="BS44" s="606">
        <v>150</v>
      </c>
      <c r="BT44" s="437">
        <f t="shared" si="83"/>
        <v>0.18</v>
      </c>
      <c r="BU44" s="437"/>
      <c r="BV44" s="656"/>
      <c r="BW44" s="663">
        <f>AG44+BL44</f>
        <v>68</v>
      </c>
      <c r="BX44" s="664">
        <v>150</v>
      </c>
      <c r="BY44" s="665">
        <f t="shared" si="84"/>
        <v>0.45333333333333331</v>
      </c>
      <c r="BZ44" s="664">
        <f>AJ44+BO44</f>
        <v>16</v>
      </c>
      <c r="CA44" s="664">
        <v>150</v>
      </c>
      <c r="CB44" s="665">
        <f t="shared" si="85"/>
        <v>0.10666666666666667</v>
      </c>
      <c r="CC44" s="664">
        <f>AM44+BR44</f>
        <v>84</v>
      </c>
      <c r="CD44" s="664">
        <v>150</v>
      </c>
      <c r="CE44" s="665">
        <f t="shared" si="86"/>
        <v>0.56000000000000005</v>
      </c>
      <c r="CF44" s="665"/>
      <c r="CG44" s="671"/>
      <c r="CH44" s="1195">
        <v>0.06</v>
      </c>
      <c r="CI44" s="1197">
        <f>CG47*CH44</f>
        <v>4.1346408693347471E-2</v>
      </c>
      <c r="CJ44" s="1199" t="s">
        <v>556</v>
      </c>
      <c r="CK44" s="1110">
        <v>133</v>
      </c>
      <c r="CL44" s="1110">
        <v>133</v>
      </c>
      <c r="CM44" s="1110">
        <v>133</v>
      </c>
      <c r="CN44" s="1110">
        <v>133</v>
      </c>
      <c r="CO44" s="1110">
        <v>133</v>
      </c>
      <c r="CP44" s="1110">
        <v>133</v>
      </c>
      <c r="CQ44" s="1110">
        <v>133</v>
      </c>
      <c r="CR44" s="1110">
        <v>133</v>
      </c>
      <c r="CS44" s="1110" t="s">
        <v>557</v>
      </c>
      <c r="CT44" s="1110" t="s">
        <v>531</v>
      </c>
      <c r="CU44" s="1110" t="s">
        <v>532</v>
      </c>
    </row>
    <row r="45" spans="1:99" ht="51" customHeight="1" x14ac:dyDescent="0.2">
      <c r="A45" s="1067"/>
      <c r="B45" s="1067"/>
      <c r="C45" s="1064"/>
      <c r="D45" s="1455"/>
      <c r="E45" s="1222"/>
      <c r="F45" s="1081"/>
      <c r="G45" s="1227"/>
      <c r="H45" s="1081"/>
      <c r="I45" s="1081"/>
      <c r="J45" s="1081"/>
      <c r="K45" s="1230"/>
      <c r="L45" s="600" t="s">
        <v>518</v>
      </c>
      <c r="M45" s="598">
        <v>35</v>
      </c>
      <c r="N45" s="45">
        <v>389</v>
      </c>
      <c r="O45" s="42">
        <f t="shared" si="71"/>
        <v>8.9974293059125965E-2</v>
      </c>
      <c r="P45" s="45">
        <v>2</v>
      </c>
      <c r="Q45" s="45">
        <v>389</v>
      </c>
      <c r="R45" s="42">
        <f t="shared" si="72"/>
        <v>5.1413881748071976E-3</v>
      </c>
      <c r="S45" s="45">
        <f>M45+P45</f>
        <v>37</v>
      </c>
      <c r="T45" s="45">
        <v>389</v>
      </c>
      <c r="U45" s="42">
        <f t="shared" si="73"/>
        <v>9.5115681233933158E-2</v>
      </c>
      <c r="V45" s="72"/>
      <c r="W45" s="529">
        <v>9</v>
      </c>
      <c r="X45" s="45">
        <v>389</v>
      </c>
      <c r="Y45" s="42">
        <f t="shared" si="74"/>
        <v>2.313624678663239E-2</v>
      </c>
      <c r="Z45" s="45">
        <v>4</v>
      </c>
      <c r="AA45" s="45">
        <v>389</v>
      </c>
      <c r="AB45" s="42">
        <f t="shared" si="59"/>
        <v>1.0282776349614395E-2</v>
      </c>
      <c r="AC45" s="45">
        <f>W45+Z45</f>
        <v>13</v>
      </c>
      <c r="AD45" s="45">
        <v>389</v>
      </c>
      <c r="AE45" s="42">
        <f t="shared" si="61"/>
        <v>3.3419023136246784E-2</v>
      </c>
      <c r="AF45" s="69"/>
      <c r="AG45" s="607">
        <f>M45+W45</f>
        <v>44</v>
      </c>
      <c r="AH45" s="608">
        <v>389</v>
      </c>
      <c r="AI45" s="369">
        <f t="shared" si="75"/>
        <v>0.11311053984575835</v>
      </c>
      <c r="AJ45" s="608">
        <f>P45+Z45</f>
        <v>6</v>
      </c>
      <c r="AK45" s="608">
        <v>389</v>
      </c>
      <c r="AL45" s="369">
        <f t="shared" si="76"/>
        <v>1.5424164524421594E-2</v>
      </c>
      <c r="AM45" s="608">
        <f>S45+AC45</f>
        <v>50</v>
      </c>
      <c r="AN45" s="608">
        <v>389</v>
      </c>
      <c r="AO45" s="369">
        <f t="shared" si="77"/>
        <v>0.12853470437017994</v>
      </c>
      <c r="AP45" s="369"/>
      <c r="AQ45" s="407"/>
      <c r="AR45" s="529">
        <v>97</v>
      </c>
      <c r="AS45" s="45">
        <v>389</v>
      </c>
      <c r="AT45" s="42">
        <f t="shared" si="78"/>
        <v>0.24935732647814909</v>
      </c>
      <c r="AU45" s="45">
        <v>18</v>
      </c>
      <c r="AV45" s="45">
        <v>389</v>
      </c>
      <c r="AW45" s="42">
        <f t="shared" si="79"/>
        <v>4.6272493573264781E-2</v>
      </c>
      <c r="AX45" s="45">
        <f>AR45+AU45</f>
        <v>115</v>
      </c>
      <c r="AY45" s="45">
        <v>389</v>
      </c>
      <c r="AZ45" s="42">
        <f t="shared" si="80"/>
        <v>0.29562982005141386</v>
      </c>
      <c r="BA45" s="72"/>
      <c r="BB45" s="529">
        <v>7</v>
      </c>
      <c r="BC45" s="45">
        <v>389</v>
      </c>
      <c r="BD45" s="42">
        <f t="shared" si="91"/>
        <v>1.7994858611825194E-2</v>
      </c>
      <c r="BE45" s="45">
        <v>4</v>
      </c>
      <c r="BF45" s="45">
        <v>389</v>
      </c>
      <c r="BG45" s="42">
        <f t="shared" si="92"/>
        <v>1.0282776349614395E-2</v>
      </c>
      <c r="BH45" s="45">
        <f>BB45+BE45</f>
        <v>11</v>
      </c>
      <c r="BI45" s="45">
        <v>389</v>
      </c>
      <c r="BJ45" s="42">
        <f t="shared" si="94"/>
        <v>2.8277634961439587E-2</v>
      </c>
      <c r="BK45" s="72"/>
      <c r="BL45" s="607">
        <f>AR45+BB45</f>
        <v>104</v>
      </c>
      <c r="BM45" s="608">
        <v>389</v>
      </c>
      <c r="BN45" s="369">
        <f t="shared" si="81"/>
        <v>0.26735218508997427</v>
      </c>
      <c r="BO45" s="608">
        <f>AU45+BE45</f>
        <v>22</v>
      </c>
      <c r="BP45" s="608">
        <v>389</v>
      </c>
      <c r="BQ45" s="369">
        <f t="shared" si="82"/>
        <v>5.6555269922879174E-2</v>
      </c>
      <c r="BR45" s="608">
        <f>AX45+BH45</f>
        <v>126</v>
      </c>
      <c r="BS45" s="608">
        <v>389</v>
      </c>
      <c r="BT45" s="369">
        <f t="shared" si="83"/>
        <v>0.32390745501285345</v>
      </c>
      <c r="BU45" s="369"/>
      <c r="BV45" s="657"/>
      <c r="BW45" s="666">
        <f>AG45+BL45</f>
        <v>148</v>
      </c>
      <c r="BX45" s="653">
        <v>389</v>
      </c>
      <c r="BY45" s="649">
        <f t="shared" si="84"/>
        <v>0.38046272493573263</v>
      </c>
      <c r="BZ45" s="653">
        <f>AJ45+BO45</f>
        <v>28</v>
      </c>
      <c r="CA45" s="653">
        <v>389</v>
      </c>
      <c r="CB45" s="649">
        <f t="shared" si="85"/>
        <v>7.1979434447300775E-2</v>
      </c>
      <c r="CC45" s="653">
        <f>AM45+BR45</f>
        <v>176</v>
      </c>
      <c r="CD45" s="653">
        <v>389</v>
      </c>
      <c r="CE45" s="649">
        <f t="shared" si="86"/>
        <v>0.45244215938303339</v>
      </c>
      <c r="CF45" s="649"/>
      <c r="CG45" s="118"/>
      <c r="CH45" s="1196"/>
      <c r="CI45" s="1198"/>
      <c r="CJ45" s="1200"/>
      <c r="CK45" s="1112"/>
      <c r="CL45" s="1112"/>
      <c r="CM45" s="1112"/>
      <c r="CN45" s="1112"/>
      <c r="CO45" s="1112"/>
      <c r="CP45" s="1112"/>
      <c r="CQ45" s="1112"/>
      <c r="CR45" s="1112"/>
      <c r="CS45" s="1112"/>
      <c r="CT45" s="1112"/>
      <c r="CU45" s="1112"/>
    </row>
    <row r="46" spans="1:99" ht="51" customHeight="1" x14ac:dyDescent="0.2">
      <c r="A46" s="1067"/>
      <c r="B46" s="1067"/>
      <c r="C46" s="1064"/>
      <c r="D46" s="1455"/>
      <c r="E46" s="1222"/>
      <c r="F46" s="1081"/>
      <c r="G46" s="1227"/>
      <c r="H46" s="1081"/>
      <c r="I46" s="1081"/>
      <c r="J46" s="1081"/>
      <c r="K46" s="1230"/>
      <c r="L46" s="600" t="s">
        <v>519</v>
      </c>
      <c r="M46" s="598">
        <v>93</v>
      </c>
      <c r="N46" s="45"/>
      <c r="O46" s="42"/>
      <c r="P46" s="45">
        <v>4</v>
      </c>
      <c r="Q46" s="45"/>
      <c r="R46" s="42"/>
      <c r="S46" s="597">
        <f>M46+P46</f>
        <v>97</v>
      </c>
      <c r="T46" s="45"/>
      <c r="U46" s="42"/>
      <c r="V46" s="72"/>
      <c r="W46" s="529">
        <v>6</v>
      </c>
      <c r="X46" s="45"/>
      <c r="Y46" s="42"/>
      <c r="Z46" s="45">
        <v>8</v>
      </c>
      <c r="AA46" s="45"/>
      <c r="AB46" s="42"/>
      <c r="AC46" s="597">
        <f>W46+Z46</f>
        <v>14</v>
      </c>
      <c r="AD46" s="45"/>
      <c r="AE46" s="42"/>
      <c r="AF46" s="69"/>
      <c r="AG46" s="607">
        <f>M46+W46</f>
        <v>99</v>
      </c>
      <c r="AH46" s="633"/>
      <c r="AI46" s="369"/>
      <c r="AJ46" s="633">
        <f>P46+Z46</f>
        <v>12</v>
      </c>
      <c r="AK46" s="633"/>
      <c r="AL46" s="369"/>
      <c r="AM46" s="608">
        <f>S46+AC46</f>
        <v>111</v>
      </c>
      <c r="AN46" s="633"/>
      <c r="AO46" s="369"/>
      <c r="AP46" s="369"/>
      <c r="AQ46" s="407"/>
      <c r="AR46" s="529">
        <v>25</v>
      </c>
      <c r="AS46" s="45"/>
      <c r="AT46" s="42"/>
      <c r="AU46" s="45">
        <v>18</v>
      </c>
      <c r="AV46" s="45"/>
      <c r="AW46" s="42"/>
      <c r="AX46" s="597">
        <f>AR46+AU46</f>
        <v>43</v>
      </c>
      <c r="AY46" s="45"/>
      <c r="AZ46" s="42"/>
      <c r="BA46" s="72"/>
      <c r="BB46" s="529">
        <v>6</v>
      </c>
      <c r="BC46" s="45"/>
      <c r="BD46" s="42"/>
      <c r="BE46" s="45">
        <v>6</v>
      </c>
      <c r="BF46" s="45"/>
      <c r="BG46" s="42"/>
      <c r="BH46" s="597">
        <f>BB46+BE46</f>
        <v>12</v>
      </c>
      <c r="BI46" s="45"/>
      <c r="BJ46" s="42"/>
      <c r="BK46" s="72"/>
      <c r="BL46" s="607">
        <f>AR46+BB46</f>
        <v>31</v>
      </c>
      <c r="BM46" s="633"/>
      <c r="BN46" s="369"/>
      <c r="BO46" s="608">
        <f>AU46+BE46</f>
        <v>24</v>
      </c>
      <c r="BP46" s="633"/>
      <c r="BQ46" s="369"/>
      <c r="BR46" s="608">
        <f>AX46+BH46</f>
        <v>55</v>
      </c>
      <c r="BS46" s="633"/>
      <c r="BT46" s="369"/>
      <c r="BU46" s="369"/>
      <c r="BV46" s="657"/>
      <c r="BW46" s="666">
        <f>AG46+BL46</f>
        <v>130</v>
      </c>
      <c r="BX46" s="669"/>
      <c r="BY46" s="649"/>
      <c r="BZ46" s="653">
        <f>AJ46+BO46</f>
        <v>36</v>
      </c>
      <c r="CA46" s="669"/>
      <c r="CB46" s="649"/>
      <c r="CC46" s="653">
        <f>AM46+BR46</f>
        <v>166</v>
      </c>
      <c r="CD46" s="669"/>
      <c r="CE46" s="649"/>
      <c r="CF46" s="649"/>
      <c r="CG46" s="118"/>
      <c r="CH46" s="1196"/>
      <c r="CI46" s="1198"/>
      <c r="CJ46" s="1200"/>
      <c r="CK46" s="1112"/>
      <c r="CL46" s="1112"/>
      <c r="CM46" s="1112"/>
      <c r="CN46" s="1112"/>
      <c r="CO46" s="1112"/>
      <c r="CP46" s="1112"/>
      <c r="CQ46" s="1112"/>
      <c r="CR46" s="1112"/>
      <c r="CS46" s="1112"/>
      <c r="CT46" s="1112"/>
      <c r="CU46" s="1112"/>
    </row>
    <row r="47" spans="1:99" ht="51" customHeight="1" thickBot="1" x14ac:dyDescent="0.25">
      <c r="A47" s="1067"/>
      <c r="B47" s="1067"/>
      <c r="C47" s="1064"/>
      <c r="D47" s="1455"/>
      <c r="E47" s="1223"/>
      <c r="F47" s="1225"/>
      <c r="G47" s="1228"/>
      <c r="H47" s="1225"/>
      <c r="I47" s="1225"/>
      <c r="J47" s="1225"/>
      <c r="K47" s="1231"/>
      <c r="L47" s="601" t="s">
        <v>504</v>
      </c>
      <c r="M47" s="617">
        <f>M44+M45</f>
        <v>74</v>
      </c>
      <c r="N47" s="618">
        <f>N44+N45</f>
        <v>539</v>
      </c>
      <c r="O47" s="634">
        <f t="shared" ref="O47:O53" si="100">M47/N47</f>
        <v>0.13729128014842301</v>
      </c>
      <c r="P47" s="618">
        <f>P44+P45</f>
        <v>6</v>
      </c>
      <c r="Q47" s="618">
        <f>Q44+Q45</f>
        <v>539</v>
      </c>
      <c r="R47" s="634">
        <f t="shared" ref="R47:R65" si="101">P47/Q47</f>
        <v>1.1131725417439703E-2</v>
      </c>
      <c r="S47" s="618">
        <f>S44+S45</f>
        <v>80</v>
      </c>
      <c r="T47" s="618">
        <f>T44+T45</f>
        <v>539</v>
      </c>
      <c r="U47" s="634">
        <f t="shared" ref="U47:U53" si="102">S47/T47</f>
        <v>0.14842300556586271</v>
      </c>
      <c r="V47" s="677">
        <f>U47/$K44</f>
        <v>0.21203286509408961</v>
      </c>
      <c r="W47" s="695">
        <f>W44+W45</f>
        <v>16</v>
      </c>
      <c r="X47" s="618">
        <f>X44+X45</f>
        <v>539</v>
      </c>
      <c r="Y47" s="634">
        <f t="shared" ref="Y47:Y55" si="103">W47/X47</f>
        <v>2.9684601113172542E-2</v>
      </c>
      <c r="Z47" s="618">
        <f>Z44+Z45</f>
        <v>11</v>
      </c>
      <c r="AA47" s="618">
        <f>AA44+AA45</f>
        <v>539</v>
      </c>
      <c r="AB47" s="634">
        <f t="shared" ref="AB47:AB53" si="104">Z47/AA47</f>
        <v>2.0408163265306121E-2</v>
      </c>
      <c r="AC47" s="618">
        <f>AC44+AC45</f>
        <v>27</v>
      </c>
      <c r="AD47" s="618">
        <f>AD44+AD45</f>
        <v>539</v>
      </c>
      <c r="AE47" s="634">
        <f t="shared" ref="AE47:AE53" si="105">AC47/AD47</f>
        <v>5.0092764378478663E-2</v>
      </c>
      <c r="AF47" s="635">
        <f>AE47/$K44</f>
        <v>7.1561091969255239E-2</v>
      </c>
      <c r="AG47" s="617">
        <f>AG44+AG45</f>
        <v>90</v>
      </c>
      <c r="AH47" s="618">
        <f>AH44+AH45</f>
        <v>539</v>
      </c>
      <c r="AI47" s="634">
        <f t="shared" ref="AI47:AI53" si="106">AG47/AH47</f>
        <v>0.16697588126159554</v>
      </c>
      <c r="AJ47" s="618">
        <f>AJ44+AJ45</f>
        <v>17</v>
      </c>
      <c r="AK47" s="618">
        <f>AK44+AK45</f>
        <v>539</v>
      </c>
      <c r="AL47" s="634">
        <f t="shared" ref="AL47:AL53" si="107">AJ47/AK47</f>
        <v>3.1539888682745827E-2</v>
      </c>
      <c r="AM47" s="618">
        <f>AM44+AM45</f>
        <v>107</v>
      </c>
      <c r="AN47" s="618">
        <f>AN44+AN45</f>
        <v>539</v>
      </c>
      <c r="AO47" s="634">
        <f>AM47/AN47</f>
        <v>0.19851576994434136</v>
      </c>
      <c r="AP47" s="634">
        <f>$K44/2</f>
        <v>0.35</v>
      </c>
      <c r="AQ47" s="677">
        <f>AP47/$K$44</f>
        <v>0.5</v>
      </c>
      <c r="AR47" s="695">
        <f>AR44+AR45</f>
        <v>119</v>
      </c>
      <c r="AS47" s="618">
        <f>AS44+AS45</f>
        <v>539</v>
      </c>
      <c r="AT47" s="634">
        <f t="shared" ref="AT47:AT53" si="108">AR47/AS47</f>
        <v>0.22077922077922077</v>
      </c>
      <c r="AU47" s="618">
        <f>AU44+AU45</f>
        <v>22</v>
      </c>
      <c r="AV47" s="618">
        <f>AV44+AV45</f>
        <v>539</v>
      </c>
      <c r="AW47" s="634">
        <f t="shared" ref="AW47:AW53" si="109">AU47/AV47</f>
        <v>4.0816326530612242E-2</v>
      </c>
      <c r="AX47" s="618">
        <f>AX44+AX45</f>
        <v>141</v>
      </c>
      <c r="AY47" s="618">
        <f>AY44+AY45</f>
        <v>539</v>
      </c>
      <c r="AZ47" s="634">
        <f>AX47/AY47</f>
        <v>0.26159554730983303</v>
      </c>
      <c r="BA47" s="677">
        <f>AZ47/$K$44</f>
        <v>0.37370792472833292</v>
      </c>
      <c r="BB47" s="617">
        <f>BB44+BB45</f>
        <v>7</v>
      </c>
      <c r="BC47" s="618">
        <f>BC44+BC45</f>
        <v>539</v>
      </c>
      <c r="BD47" s="634">
        <f t="shared" ref="BD47:BD53" si="110">BB47/BC47</f>
        <v>1.2987012987012988E-2</v>
      </c>
      <c r="BE47" s="618"/>
      <c r="BF47" s="618">
        <f>BF44+BF45</f>
        <v>539</v>
      </c>
      <c r="BG47" s="634">
        <f t="shared" ref="BG47:BG53" si="111">BE47/BF47</f>
        <v>0</v>
      </c>
      <c r="BH47" s="618">
        <f>BH44+BH45</f>
        <v>12</v>
      </c>
      <c r="BI47" s="618">
        <f>BI44+BI45</f>
        <v>539</v>
      </c>
      <c r="BJ47" s="634">
        <f t="shared" ref="BJ47:BJ53" si="112">BH47/BI47</f>
        <v>2.2263450834879406E-2</v>
      </c>
      <c r="BK47" s="635">
        <f>BD47/$K44</f>
        <v>1.8552875695732839E-2</v>
      </c>
      <c r="BL47" s="617">
        <f>BL44+BL45</f>
        <v>126</v>
      </c>
      <c r="BM47" s="618">
        <f>BM44+BM45</f>
        <v>539</v>
      </c>
      <c r="BN47" s="634">
        <f t="shared" ref="BN47:BN53" si="113">BL47/BM47</f>
        <v>0.23376623376623376</v>
      </c>
      <c r="BO47" s="697">
        <f>BO44+BO45</f>
        <v>27</v>
      </c>
      <c r="BP47" s="618">
        <f>BP44+BP45</f>
        <v>539</v>
      </c>
      <c r="BQ47" s="634">
        <f t="shared" ref="BQ47:BQ53" si="114">BO47/BP47</f>
        <v>5.0092764378478663E-2</v>
      </c>
      <c r="BR47" s="618">
        <f>BR44+BR45</f>
        <v>153</v>
      </c>
      <c r="BS47" s="618">
        <f>BS44+BS45</f>
        <v>539</v>
      </c>
      <c r="BT47" s="634">
        <f t="shared" ref="BT47:BT53" si="115">BR47/BS47</f>
        <v>0.28385899814471244</v>
      </c>
      <c r="BU47" s="634">
        <f>$K44</f>
        <v>0.7</v>
      </c>
      <c r="BV47" s="659">
        <f>BN47/BU47</f>
        <v>0.33395176252319109</v>
      </c>
      <c r="BW47" s="617">
        <f>BW44+BW45</f>
        <v>216</v>
      </c>
      <c r="BX47" s="618">
        <f>BX44+BX45</f>
        <v>539</v>
      </c>
      <c r="BY47" s="634">
        <f t="shared" ref="BY47:BY53" si="116">BW47/BX47</f>
        <v>0.4007421150278293</v>
      </c>
      <c r="BZ47" s="618">
        <f>BZ44+BZ45</f>
        <v>44</v>
      </c>
      <c r="CA47" s="618">
        <f>CA44+CA45</f>
        <v>539</v>
      </c>
      <c r="CB47" s="634">
        <f t="shared" ref="CB47:CB53" si="117">BZ47/CA47</f>
        <v>8.1632653061224483E-2</v>
      </c>
      <c r="CC47" s="618">
        <f>CC44+CC45</f>
        <v>260</v>
      </c>
      <c r="CD47" s="618">
        <f>CD44+CD45</f>
        <v>539</v>
      </c>
      <c r="CE47" s="634">
        <f>CC47/CD47</f>
        <v>0.48237476808905383</v>
      </c>
      <c r="CF47" s="634">
        <f>$K44</f>
        <v>0.7</v>
      </c>
      <c r="CG47" s="620">
        <f>CE47/CF47</f>
        <v>0.68910681155579123</v>
      </c>
      <c r="CH47" s="1251"/>
      <c r="CI47" s="1253"/>
      <c r="CJ47" s="1201"/>
      <c r="CK47" s="1111"/>
      <c r="CL47" s="1111"/>
      <c r="CM47" s="1111"/>
      <c r="CN47" s="1111"/>
      <c r="CO47" s="1111"/>
      <c r="CP47" s="1111"/>
      <c r="CQ47" s="1111"/>
      <c r="CR47" s="1111"/>
      <c r="CS47" s="1111"/>
      <c r="CT47" s="1111"/>
      <c r="CU47" s="1111"/>
    </row>
    <row r="48" spans="1:99" ht="34" customHeight="1" x14ac:dyDescent="0.2">
      <c r="A48" s="1067"/>
      <c r="B48" s="1067"/>
      <c r="C48" s="1064"/>
      <c r="D48" s="1455"/>
      <c r="E48" s="1221" t="s">
        <v>82</v>
      </c>
      <c r="F48" s="1224" t="s">
        <v>83</v>
      </c>
      <c r="G48" s="1226" t="s">
        <v>84</v>
      </c>
      <c r="H48" s="1224" t="s">
        <v>19</v>
      </c>
      <c r="I48" s="1224" t="s">
        <v>558</v>
      </c>
      <c r="J48" s="1224">
        <v>2022</v>
      </c>
      <c r="K48" s="1229">
        <v>1</v>
      </c>
      <c r="L48" s="599" t="s">
        <v>513</v>
      </c>
      <c r="M48" s="596">
        <v>0</v>
      </c>
      <c r="N48" s="432">
        <v>0</v>
      </c>
      <c r="O48" s="622" t="e">
        <f t="shared" si="100"/>
        <v>#DIV/0!</v>
      </c>
      <c r="P48" s="432">
        <v>0</v>
      </c>
      <c r="Q48" s="432">
        <v>0</v>
      </c>
      <c r="R48" s="622" t="e">
        <f t="shared" si="101"/>
        <v>#DIV/0!</v>
      </c>
      <c r="S48" s="432">
        <v>0</v>
      </c>
      <c r="T48" s="432">
        <v>0</v>
      </c>
      <c r="U48" s="622" t="e">
        <f t="shared" si="102"/>
        <v>#DIV/0!</v>
      </c>
      <c r="V48" s="626"/>
      <c r="W48" s="604">
        <v>0</v>
      </c>
      <c r="X48" s="432">
        <v>0</v>
      </c>
      <c r="Y48" s="622" t="e">
        <f t="shared" si="103"/>
        <v>#DIV/0!</v>
      </c>
      <c r="Z48" s="432">
        <v>0</v>
      </c>
      <c r="AA48" s="432">
        <v>0</v>
      </c>
      <c r="AB48" s="622" t="e">
        <f t="shared" si="104"/>
        <v>#DIV/0!</v>
      </c>
      <c r="AC48" s="432">
        <v>0</v>
      </c>
      <c r="AD48" s="432">
        <v>0</v>
      </c>
      <c r="AE48" s="622" t="e">
        <f t="shared" si="105"/>
        <v>#DIV/0!</v>
      </c>
      <c r="AF48" s="624"/>
      <c r="AG48" s="605">
        <f t="shared" ref="AG48:AH50" si="118">M48+W48</f>
        <v>0</v>
      </c>
      <c r="AH48" s="606">
        <f t="shared" si="118"/>
        <v>0</v>
      </c>
      <c r="AI48" s="437" t="e">
        <f t="shared" si="106"/>
        <v>#DIV/0!</v>
      </c>
      <c r="AJ48" s="606">
        <f t="shared" ref="AJ48:AK50" si="119">P48+Z48</f>
        <v>0</v>
      </c>
      <c r="AK48" s="606">
        <f t="shared" si="119"/>
        <v>0</v>
      </c>
      <c r="AL48" s="437" t="e">
        <f t="shared" si="107"/>
        <v>#DIV/0!</v>
      </c>
      <c r="AM48" s="606">
        <f t="shared" ref="AM48:AN50" si="120">S48+AC48</f>
        <v>0</v>
      </c>
      <c r="AN48" s="606">
        <f t="shared" si="120"/>
        <v>0</v>
      </c>
      <c r="AO48" s="437" t="e">
        <f t="shared" ref="AO48:AO53" si="121">AM48/AN48</f>
        <v>#DIV/0!</v>
      </c>
      <c r="AP48" s="437"/>
      <c r="AQ48" s="438"/>
      <c r="AR48" s="596">
        <v>0</v>
      </c>
      <c r="AS48" s="432">
        <v>0</v>
      </c>
      <c r="AT48" s="622" t="e">
        <f t="shared" si="108"/>
        <v>#DIV/0!</v>
      </c>
      <c r="AU48" s="432">
        <v>0</v>
      </c>
      <c r="AV48" s="432">
        <v>0</v>
      </c>
      <c r="AW48" s="622" t="e">
        <f t="shared" si="109"/>
        <v>#DIV/0!</v>
      </c>
      <c r="AX48" s="432">
        <v>0</v>
      </c>
      <c r="AY48" s="432">
        <v>0</v>
      </c>
      <c r="AZ48" s="622" t="e">
        <f t="shared" ref="AZ48:AZ53" si="122">AX48/AY48</f>
        <v>#DIV/0!</v>
      </c>
      <c r="BA48" s="623"/>
      <c r="BB48" s="596">
        <v>0</v>
      </c>
      <c r="BC48" s="432">
        <v>0</v>
      </c>
      <c r="BD48" s="622" t="e">
        <f t="shared" si="110"/>
        <v>#DIV/0!</v>
      </c>
      <c r="BE48" s="432">
        <v>0</v>
      </c>
      <c r="BF48" s="432">
        <v>0</v>
      </c>
      <c r="BG48" s="622" t="e">
        <f t="shared" si="111"/>
        <v>#DIV/0!</v>
      </c>
      <c r="BH48" s="432">
        <v>0</v>
      </c>
      <c r="BI48" s="432">
        <v>0</v>
      </c>
      <c r="BJ48" s="622" t="e">
        <f t="shared" si="112"/>
        <v>#DIV/0!</v>
      </c>
      <c r="BK48" s="623"/>
      <c r="BL48" s="605">
        <f t="shared" ref="BL48:BM50" si="123">AR48+BB48</f>
        <v>0</v>
      </c>
      <c r="BM48" s="606">
        <f t="shared" si="123"/>
        <v>0</v>
      </c>
      <c r="BN48" s="437" t="e">
        <f t="shared" si="113"/>
        <v>#DIV/0!</v>
      </c>
      <c r="BO48" s="606">
        <f t="shared" ref="BO48:BP50" si="124">AU48+BE48</f>
        <v>0</v>
      </c>
      <c r="BP48" s="606">
        <f t="shared" si="124"/>
        <v>0</v>
      </c>
      <c r="BQ48" s="437" t="e">
        <f t="shared" si="114"/>
        <v>#DIV/0!</v>
      </c>
      <c r="BR48" s="606">
        <f t="shared" ref="BR48:BS50" si="125">AX48+BH48</f>
        <v>0</v>
      </c>
      <c r="BS48" s="606">
        <f t="shared" si="125"/>
        <v>0</v>
      </c>
      <c r="BT48" s="437" t="e">
        <f t="shared" si="115"/>
        <v>#DIV/0!</v>
      </c>
      <c r="BU48" s="437"/>
      <c r="BV48" s="656"/>
      <c r="BW48" s="663">
        <f t="shared" ref="BW48:BX50" si="126">BC48+BM48</f>
        <v>0</v>
      </c>
      <c r="BX48" s="664" t="e">
        <f t="shared" si="126"/>
        <v>#DIV/0!</v>
      </c>
      <c r="BY48" s="665" t="e">
        <f t="shared" si="116"/>
        <v>#DIV/0!</v>
      </c>
      <c r="BZ48" s="664">
        <f t="shared" ref="BZ48:CA50" si="127">BF48+BP48</f>
        <v>0</v>
      </c>
      <c r="CA48" s="664" t="e">
        <f t="shared" si="127"/>
        <v>#DIV/0!</v>
      </c>
      <c r="CB48" s="665" t="e">
        <f t="shared" si="117"/>
        <v>#DIV/0!</v>
      </c>
      <c r="CC48" s="664">
        <f t="shared" ref="CC48:CD50" si="128">BI48+BS48</f>
        <v>0</v>
      </c>
      <c r="CD48" s="664" t="e">
        <f t="shared" si="128"/>
        <v>#DIV/0!</v>
      </c>
      <c r="CE48" s="665" t="e">
        <f t="shared" ref="CE48:CE53" si="129">CC48/CD48</f>
        <v>#DIV/0!</v>
      </c>
      <c r="CF48" s="665"/>
      <c r="CG48" s="671"/>
      <c r="CH48" s="1195">
        <v>0.04</v>
      </c>
      <c r="CI48" s="1197">
        <f>CG51*CH48</f>
        <v>0.04</v>
      </c>
      <c r="CJ48" s="1199" t="s">
        <v>559</v>
      </c>
      <c r="CK48" s="1110">
        <v>3</v>
      </c>
      <c r="CL48" s="1110">
        <v>3</v>
      </c>
      <c r="CM48" s="1110">
        <v>3</v>
      </c>
      <c r="CN48" s="1110">
        <v>3</v>
      </c>
      <c r="CO48" s="1110">
        <v>3</v>
      </c>
      <c r="CP48" s="1110">
        <v>3</v>
      </c>
      <c r="CQ48" s="1110">
        <v>3</v>
      </c>
      <c r="CR48" s="1110">
        <v>3</v>
      </c>
      <c r="CS48" s="1110" t="s">
        <v>560</v>
      </c>
      <c r="CT48" s="1110" t="s">
        <v>531</v>
      </c>
      <c r="CU48" s="1110" t="s">
        <v>532</v>
      </c>
    </row>
    <row r="49" spans="1:99" ht="34" customHeight="1" x14ac:dyDescent="0.2">
      <c r="A49" s="1067"/>
      <c r="B49" s="1067"/>
      <c r="C49" s="1064"/>
      <c r="D49" s="1455"/>
      <c r="E49" s="1222"/>
      <c r="F49" s="1081"/>
      <c r="G49" s="1227"/>
      <c r="H49" s="1081"/>
      <c r="I49" s="1081"/>
      <c r="J49" s="1081"/>
      <c r="K49" s="1230"/>
      <c r="L49" s="600" t="s">
        <v>518</v>
      </c>
      <c r="M49" s="598">
        <v>0</v>
      </c>
      <c r="N49" s="45">
        <v>0</v>
      </c>
      <c r="O49" s="42" t="e">
        <f t="shared" si="100"/>
        <v>#DIV/0!</v>
      </c>
      <c r="P49" s="45">
        <v>0</v>
      </c>
      <c r="Q49" s="45">
        <v>0</v>
      </c>
      <c r="R49" s="42" t="e">
        <f t="shared" si="101"/>
        <v>#DIV/0!</v>
      </c>
      <c r="S49" s="45">
        <v>0</v>
      </c>
      <c r="T49" s="45">
        <v>0</v>
      </c>
      <c r="U49" s="42" t="e">
        <f t="shared" si="102"/>
        <v>#DIV/0!</v>
      </c>
      <c r="V49" s="72"/>
      <c r="W49" s="529">
        <v>0</v>
      </c>
      <c r="X49" s="45">
        <v>0</v>
      </c>
      <c r="Y49" s="42" t="e">
        <f t="shared" si="103"/>
        <v>#DIV/0!</v>
      </c>
      <c r="Z49" s="45">
        <v>0</v>
      </c>
      <c r="AA49" s="45">
        <v>0</v>
      </c>
      <c r="AB49" s="42" t="e">
        <f t="shared" si="104"/>
        <v>#DIV/0!</v>
      </c>
      <c r="AC49" s="45">
        <v>0</v>
      </c>
      <c r="AD49" s="45">
        <v>0</v>
      </c>
      <c r="AE49" s="42" t="e">
        <f t="shared" si="105"/>
        <v>#DIV/0!</v>
      </c>
      <c r="AF49" s="69"/>
      <c r="AG49" s="607">
        <f t="shared" si="118"/>
        <v>0</v>
      </c>
      <c r="AH49" s="608">
        <f t="shared" si="118"/>
        <v>0</v>
      </c>
      <c r="AI49" s="369" t="e">
        <f t="shared" si="106"/>
        <v>#DIV/0!</v>
      </c>
      <c r="AJ49" s="608">
        <f t="shared" si="119"/>
        <v>0</v>
      </c>
      <c r="AK49" s="608">
        <f t="shared" si="119"/>
        <v>0</v>
      </c>
      <c r="AL49" s="369" t="e">
        <f t="shared" si="107"/>
        <v>#DIV/0!</v>
      </c>
      <c r="AM49" s="608">
        <f t="shared" si="120"/>
        <v>0</v>
      </c>
      <c r="AN49" s="608">
        <f t="shared" si="120"/>
        <v>0</v>
      </c>
      <c r="AO49" s="369" t="e">
        <f t="shared" si="121"/>
        <v>#DIV/0!</v>
      </c>
      <c r="AP49" s="369"/>
      <c r="AQ49" s="407"/>
      <c r="AR49" s="598">
        <v>0</v>
      </c>
      <c r="AS49" s="45">
        <v>0</v>
      </c>
      <c r="AT49" s="42" t="e">
        <f t="shared" si="108"/>
        <v>#DIV/0!</v>
      </c>
      <c r="AU49" s="45">
        <v>0</v>
      </c>
      <c r="AV49" s="45">
        <v>0</v>
      </c>
      <c r="AW49" s="42" t="e">
        <f t="shared" si="109"/>
        <v>#DIV/0!</v>
      </c>
      <c r="AX49" s="45">
        <v>0</v>
      </c>
      <c r="AY49" s="45">
        <v>0</v>
      </c>
      <c r="AZ49" s="42" t="e">
        <f t="shared" si="122"/>
        <v>#DIV/0!</v>
      </c>
      <c r="BA49" s="650"/>
      <c r="BB49" s="598">
        <v>0</v>
      </c>
      <c r="BC49" s="45">
        <v>0</v>
      </c>
      <c r="BD49" s="42" t="e">
        <f t="shared" si="110"/>
        <v>#DIV/0!</v>
      </c>
      <c r="BE49" s="45">
        <v>0</v>
      </c>
      <c r="BF49" s="45">
        <v>0</v>
      </c>
      <c r="BG49" s="42" t="e">
        <f t="shared" si="111"/>
        <v>#DIV/0!</v>
      </c>
      <c r="BH49" s="45">
        <v>0</v>
      </c>
      <c r="BI49" s="45">
        <v>0</v>
      </c>
      <c r="BJ49" s="42" t="e">
        <f t="shared" si="112"/>
        <v>#DIV/0!</v>
      </c>
      <c r="BK49" s="650"/>
      <c r="BL49" s="607">
        <f t="shared" si="123"/>
        <v>0</v>
      </c>
      <c r="BM49" s="608">
        <f t="shared" si="123"/>
        <v>0</v>
      </c>
      <c r="BN49" s="369" t="e">
        <f t="shared" si="113"/>
        <v>#DIV/0!</v>
      </c>
      <c r="BO49" s="608">
        <f t="shared" si="124"/>
        <v>0</v>
      </c>
      <c r="BP49" s="608">
        <f t="shared" si="124"/>
        <v>0</v>
      </c>
      <c r="BQ49" s="369" t="e">
        <f t="shared" si="114"/>
        <v>#DIV/0!</v>
      </c>
      <c r="BR49" s="608">
        <f t="shared" si="125"/>
        <v>0</v>
      </c>
      <c r="BS49" s="608">
        <f t="shared" si="125"/>
        <v>0</v>
      </c>
      <c r="BT49" s="369" t="e">
        <f t="shared" si="115"/>
        <v>#DIV/0!</v>
      </c>
      <c r="BU49" s="369"/>
      <c r="BV49" s="657"/>
      <c r="BW49" s="666">
        <f t="shared" si="126"/>
        <v>0</v>
      </c>
      <c r="BX49" s="653" t="e">
        <f t="shared" si="126"/>
        <v>#DIV/0!</v>
      </c>
      <c r="BY49" s="649" t="e">
        <f t="shared" si="116"/>
        <v>#DIV/0!</v>
      </c>
      <c r="BZ49" s="653">
        <f t="shared" si="127"/>
        <v>0</v>
      </c>
      <c r="CA49" s="653" t="e">
        <f t="shared" si="127"/>
        <v>#DIV/0!</v>
      </c>
      <c r="CB49" s="649" t="e">
        <f t="shared" si="117"/>
        <v>#DIV/0!</v>
      </c>
      <c r="CC49" s="653">
        <f t="shared" si="128"/>
        <v>0</v>
      </c>
      <c r="CD49" s="653" t="e">
        <f t="shared" si="128"/>
        <v>#DIV/0!</v>
      </c>
      <c r="CE49" s="649" t="e">
        <f t="shared" si="129"/>
        <v>#DIV/0!</v>
      </c>
      <c r="CF49" s="649"/>
      <c r="CG49" s="118"/>
      <c r="CH49" s="1196"/>
      <c r="CI49" s="1198"/>
      <c r="CJ49" s="1200"/>
      <c r="CK49" s="1112"/>
      <c r="CL49" s="1112"/>
      <c r="CM49" s="1112"/>
      <c r="CN49" s="1112"/>
      <c r="CO49" s="1112"/>
      <c r="CP49" s="1112"/>
      <c r="CQ49" s="1112"/>
      <c r="CR49" s="1112"/>
      <c r="CS49" s="1112"/>
      <c r="CT49" s="1112"/>
      <c r="CU49" s="1112"/>
    </row>
    <row r="50" spans="1:99" ht="34" customHeight="1" x14ac:dyDescent="0.2">
      <c r="A50" s="1067"/>
      <c r="B50" s="1067"/>
      <c r="C50" s="1064"/>
      <c r="D50" s="1455"/>
      <c r="E50" s="1222"/>
      <c r="F50" s="1081"/>
      <c r="G50" s="1227"/>
      <c r="H50" s="1081"/>
      <c r="I50" s="1081"/>
      <c r="J50" s="1081"/>
      <c r="K50" s="1230"/>
      <c r="L50" s="600" t="s">
        <v>519</v>
      </c>
      <c r="M50" s="598">
        <v>0</v>
      </c>
      <c r="N50" s="45">
        <v>0</v>
      </c>
      <c r="O50" s="42" t="e">
        <f t="shared" si="100"/>
        <v>#DIV/0!</v>
      </c>
      <c r="P50" s="45">
        <v>0</v>
      </c>
      <c r="Q50" s="45">
        <v>0</v>
      </c>
      <c r="R50" s="42" t="e">
        <f t="shared" si="101"/>
        <v>#DIV/0!</v>
      </c>
      <c r="S50" s="45">
        <v>0</v>
      </c>
      <c r="T50" s="45">
        <v>0</v>
      </c>
      <c r="U50" s="42" t="e">
        <f t="shared" si="102"/>
        <v>#DIV/0!</v>
      </c>
      <c r="V50" s="72"/>
      <c r="W50" s="529">
        <v>0</v>
      </c>
      <c r="X50" s="45">
        <v>0</v>
      </c>
      <c r="Y50" s="42" t="e">
        <f t="shared" si="103"/>
        <v>#DIV/0!</v>
      </c>
      <c r="Z50" s="45">
        <v>0</v>
      </c>
      <c r="AA50" s="45">
        <v>0</v>
      </c>
      <c r="AB50" s="42" t="e">
        <f t="shared" si="104"/>
        <v>#DIV/0!</v>
      </c>
      <c r="AC50" s="45">
        <v>0</v>
      </c>
      <c r="AD50" s="45">
        <v>0</v>
      </c>
      <c r="AE50" s="42" t="e">
        <f t="shared" si="105"/>
        <v>#DIV/0!</v>
      </c>
      <c r="AF50" s="69"/>
      <c r="AG50" s="607">
        <f t="shared" si="118"/>
        <v>0</v>
      </c>
      <c r="AH50" s="633">
        <f t="shared" si="118"/>
        <v>0</v>
      </c>
      <c r="AI50" s="369" t="e">
        <f t="shared" si="106"/>
        <v>#DIV/0!</v>
      </c>
      <c r="AJ50" s="633">
        <f t="shared" si="119"/>
        <v>0</v>
      </c>
      <c r="AK50" s="633">
        <f t="shared" si="119"/>
        <v>0</v>
      </c>
      <c r="AL50" s="369" t="e">
        <f t="shared" si="107"/>
        <v>#DIV/0!</v>
      </c>
      <c r="AM50" s="608">
        <f t="shared" si="120"/>
        <v>0</v>
      </c>
      <c r="AN50" s="633">
        <f t="shared" si="120"/>
        <v>0</v>
      </c>
      <c r="AO50" s="369" t="e">
        <f t="shared" si="121"/>
        <v>#DIV/0!</v>
      </c>
      <c r="AP50" s="369"/>
      <c r="AQ50" s="407"/>
      <c r="AR50" s="598">
        <v>0</v>
      </c>
      <c r="AS50" s="45">
        <v>0</v>
      </c>
      <c r="AT50" s="42" t="e">
        <f t="shared" si="108"/>
        <v>#DIV/0!</v>
      </c>
      <c r="AU50" s="45">
        <v>0</v>
      </c>
      <c r="AV50" s="45">
        <v>0</v>
      </c>
      <c r="AW50" s="42" t="e">
        <f t="shared" si="109"/>
        <v>#DIV/0!</v>
      </c>
      <c r="AX50" s="45">
        <v>0</v>
      </c>
      <c r="AY50" s="45">
        <v>0</v>
      </c>
      <c r="AZ50" s="42" t="e">
        <f t="shared" si="122"/>
        <v>#DIV/0!</v>
      </c>
      <c r="BA50" s="650"/>
      <c r="BB50" s="598">
        <v>0</v>
      </c>
      <c r="BC50" s="45">
        <v>0</v>
      </c>
      <c r="BD50" s="42" t="e">
        <f t="shared" si="110"/>
        <v>#DIV/0!</v>
      </c>
      <c r="BE50" s="45">
        <v>0</v>
      </c>
      <c r="BF50" s="45">
        <v>0</v>
      </c>
      <c r="BG50" s="42" t="e">
        <f t="shared" si="111"/>
        <v>#DIV/0!</v>
      </c>
      <c r="BH50" s="45">
        <v>0</v>
      </c>
      <c r="BI50" s="45">
        <v>0</v>
      </c>
      <c r="BJ50" s="42" t="e">
        <f t="shared" si="112"/>
        <v>#DIV/0!</v>
      </c>
      <c r="BK50" s="650"/>
      <c r="BL50" s="607">
        <f t="shared" si="123"/>
        <v>0</v>
      </c>
      <c r="BM50" s="633">
        <f t="shared" si="123"/>
        <v>0</v>
      </c>
      <c r="BN50" s="369" t="e">
        <f t="shared" si="113"/>
        <v>#DIV/0!</v>
      </c>
      <c r="BO50" s="633">
        <f t="shared" si="124"/>
        <v>0</v>
      </c>
      <c r="BP50" s="633">
        <f t="shared" si="124"/>
        <v>0</v>
      </c>
      <c r="BQ50" s="369" t="e">
        <f t="shared" si="114"/>
        <v>#DIV/0!</v>
      </c>
      <c r="BR50" s="608">
        <f t="shared" si="125"/>
        <v>0</v>
      </c>
      <c r="BS50" s="633">
        <f t="shared" si="125"/>
        <v>0</v>
      </c>
      <c r="BT50" s="369" t="e">
        <f t="shared" si="115"/>
        <v>#DIV/0!</v>
      </c>
      <c r="BU50" s="369"/>
      <c r="BV50" s="657"/>
      <c r="BW50" s="666">
        <f t="shared" si="126"/>
        <v>0</v>
      </c>
      <c r="BX50" s="653" t="e">
        <f t="shared" si="126"/>
        <v>#DIV/0!</v>
      </c>
      <c r="BY50" s="649" t="e">
        <f t="shared" si="116"/>
        <v>#DIV/0!</v>
      </c>
      <c r="BZ50" s="653">
        <f t="shared" si="127"/>
        <v>0</v>
      </c>
      <c r="CA50" s="653" t="e">
        <f t="shared" si="127"/>
        <v>#DIV/0!</v>
      </c>
      <c r="CB50" s="649" t="e">
        <f t="shared" si="117"/>
        <v>#DIV/0!</v>
      </c>
      <c r="CC50" s="653">
        <f t="shared" si="128"/>
        <v>0</v>
      </c>
      <c r="CD50" s="669" t="e">
        <f t="shared" si="128"/>
        <v>#DIV/0!</v>
      </c>
      <c r="CE50" s="649" t="e">
        <f t="shared" si="129"/>
        <v>#DIV/0!</v>
      </c>
      <c r="CF50" s="649"/>
      <c r="CG50" s="118"/>
      <c r="CH50" s="1196"/>
      <c r="CI50" s="1198"/>
      <c r="CJ50" s="1200"/>
      <c r="CK50" s="1112"/>
      <c r="CL50" s="1112"/>
      <c r="CM50" s="1112"/>
      <c r="CN50" s="1112"/>
      <c r="CO50" s="1112"/>
      <c r="CP50" s="1112"/>
      <c r="CQ50" s="1112"/>
      <c r="CR50" s="1112"/>
      <c r="CS50" s="1112"/>
      <c r="CT50" s="1112"/>
      <c r="CU50" s="1112"/>
    </row>
    <row r="51" spans="1:99" ht="34" customHeight="1" thickBot="1" x14ac:dyDescent="0.25">
      <c r="A51" s="1067"/>
      <c r="B51" s="1067"/>
      <c r="C51" s="1064"/>
      <c r="D51" s="1455"/>
      <c r="E51" s="1223"/>
      <c r="F51" s="1225"/>
      <c r="G51" s="1228"/>
      <c r="H51" s="1225"/>
      <c r="I51" s="1225"/>
      <c r="J51" s="1225"/>
      <c r="K51" s="1231"/>
      <c r="L51" s="601" t="s">
        <v>504</v>
      </c>
      <c r="M51" s="678">
        <f>M48+M49</f>
        <v>0</v>
      </c>
      <c r="N51" s="679">
        <f>N48+N49</f>
        <v>0</v>
      </c>
      <c r="O51" s="680" t="e">
        <f t="shared" si="100"/>
        <v>#DIV/0!</v>
      </c>
      <c r="P51" s="610">
        <f>P48+P49</f>
        <v>0</v>
      </c>
      <c r="Q51" s="679">
        <f>Q48+Q49</f>
        <v>0</v>
      </c>
      <c r="R51" s="680" t="e">
        <f t="shared" si="101"/>
        <v>#DIV/0!</v>
      </c>
      <c r="S51" s="679">
        <f>S48+S49</f>
        <v>0</v>
      </c>
      <c r="T51" s="679">
        <f>T48+T49</f>
        <v>0</v>
      </c>
      <c r="U51" s="680" t="e">
        <f t="shared" si="102"/>
        <v>#DIV/0!</v>
      </c>
      <c r="V51" s="691">
        <v>0.25</v>
      </c>
      <c r="W51" s="692">
        <f>W48+W49</f>
        <v>0</v>
      </c>
      <c r="X51" s="679">
        <f>X48+X49</f>
        <v>0</v>
      </c>
      <c r="Y51" s="680" t="e">
        <f t="shared" si="103"/>
        <v>#DIV/0!</v>
      </c>
      <c r="Z51" s="610">
        <f>Z48+Z49</f>
        <v>0</v>
      </c>
      <c r="AA51" s="679">
        <f>AA48+AA49</f>
        <v>0</v>
      </c>
      <c r="AB51" s="680" t="e">
        <f t="shared" si="104"/>
        <v>#DIV/0!</v>
      </c>
      <c r="AC51" s="679">
        <f>AC48+AC49</f>
        <v>0</v>
      </c>
      <c r="AD51" s="679">
        <f>AD48+AD49</f>
        <v>0</v>
      </c>
      <c r="AE51" s="680" t="e">
        <f t="shared" si="105"/>
        <v>#DIV/0!</v>
      </c>
      <c r="AF51" s="683">
        <v>0.25</v>
      </c>
      <c r="AG51" s="678">
        <f>AG48+AG49</f>
        <v>0</v>
      </c>
      <c r="AH51" s="679">
        <f>AH48+AH49</f>
        <v>0</v>
      </c>
      <c r="AI51" s="694" t="e">
        <f t="shared" si="106"/>
        <v>#DIV/0!</v>
      </c>
      <c r="AJ51" s="679">
        <f>AJ48+AJ49</f>
        <v>0</v>
      </c>
      <c r="AK51" s="679">
        <f>AK48+AK49</f>
        <v>0</v>
      </c>
      <c r="AL51" s="694" t="e">
        <f t="shared" si="107"/>
        <v>#DIV/0!</v>
      </c>
      <c r="AM51" s="679">
        <f>AM48+AM49</f>
        <v>0</v>
      </c>
      <c r="AN51" s="679">
        <f>AN48+AN49</f>
        <v>0</v>
      </c>
      <c r="AO51" s="694" t="e">
        <f t="shared" si="121"/>
        <v>#DIV/0!</v>
      </c>
      <c r="AP51" s="680">
        <f>$K48/2</f>
        <v>0.5</v>
      </c>
      <c r="AQ51" s="682">
        <v>0.5</v>
      </c>
      <c r="AR51" s="678">
        <f>AR48+AR49</f>
        <v>0</v>
      </c>
      <c r="AS51" s="679">
        <f>AS48+AS49</f>
        <v>0</v>
      </c>
      <c r="AT51" s="680" t="e">
        <f t="shared" si="108"/>
        <v>#DIV/0!</v>
      </c>
      <c r="AU51" s="679">
        <f>AU48+AU49</f>
        <v>0</v>
      </c>
      <c r="AV51" s="679">
        <f>AV48+AV49</f>
        <v>0</v>
      </c>
      <c r="AW51" s="680" t="e">
        <f t="shared" si="109"/>
        <v>#DIV/0!</v>
      </c>
      <c r="AX51" s="679">
        <f>AX48+AX49</f>
        <v>0</v>
      </c>
      <c r="AY51" s="679">
        <f>AY48+AY49</f>
        <v>0</v>
      </c>
      <c r="AZ51" s="680" t="e">
        <f t="shared" si="122"/>
        <v>#DIV/0!</v>
      </c>
      <c r="BA51" s="681">
        <v>0.25</v>
      </c>
      <c r="BB51" s="678">
        <f>BB48+BB49</f>
        <v>0</v>
      </c>
      <c r="BC51" s="679">
        <f>BC48+BC49</f>
        <v>0</v>
      </c>
      <c r="BD51" s="680" t="e">
        <f t="shared" si="110"/>
        <v>#DIV/0!</v>
      </c>
      <c r="BE51" s="679">
        <f>BE48+BE49</f>
        <v>0</v>
      </c>
      <c r="BF51" s="679">
        <f>BF48+BF49</f>
        <v>0</v>
      </c>
      <c r="BG51" s="680" t="e">
        <f t="shared" si="111"/>
        <v>#DIV/0!</v>
      </c>
      <c r="BH51" s="679">
        <f>BH48+BH49</f>
        <v>0</v>
      </c>
      <c r="BI51" s="679">
        <f>BI48+BI49</f>
        <v>0</v>
      </c>
      <c r="BJ51" s="680" t="e">
        <f t="shared" si="112"/>
        <v>#DIV/0!</v>
      </c>
      <c r="BK51" s="681">
        <v>0.25</v>
      </c>
      <c r="BL51" s="678">
        <f>BL48+BL49</f>
        <v>0</v>
      </c>
      <c r="BM51" s="679">
        <f>BM48+BM49</f>
        <v>0</v>
      </c>
      <c r="BN51" s="694" t="e">
        <f t="shared" si="113"/>
        <v>#DIV/0!</v>
      </c>
      <c r="BO51" s="679">
        <f>BO48+BO49</f>
        <v>0</v>
      </c>
      <c r="BP51" s="679">
        <f>BP48+BP49</f>
        <v>0</v>
      </c>
      <c r="BQ51" s="694" t="e">
        <f t="shared" si="114"/>
        <v>#DIV/0!</v>
      </c>
      <c r="BR51" s="679">
        <f>BR48+BR49</f>
        <v>0</v>
      </c>
      <c r="BS51" s="679">
        <f>BS48+BS49</f>
        <v>0</v>
      </c>
      <c r="BT51" s="694" t="e">
        <f t="shared" si="115"/>
        <v>#DIV/0!</v>
      </c>
      <c r="BU51" s="680">
        <v>0.5</v>
      </c>
      <c r="BV51" s="693">
        <v>0.5</v>
      </c>
      <c r="BW51" s="609">
        <f>BW48+BW49</f>
        <v>0</v>
      </c>
      <c r="BX51" s="610" t="e">
        <f>BX48+BX49</f>
        <v>#DIV/0!</v>
      </c>
      <c r="BY51" s="611" t="e">
        <f t="shared" si="116"/>
        <v>#DIV/0!</v>
      </c>
      <c r="BZ51" s="610"/>
      <c r="CA51" s="610" t="e">
        <f>CA48+CA49</f>
        <v>#DIV/0!</v>
      </c>
      <c r="CB51" s="611" t="e">
        <f t="shared" si="117"/>
        <v>#DIV/0!</v>
      </c>
      <c r="CC51" s="610">
        <f>CC48+CC49</f>
        <v>0</v>
      </c>
      <c r="CD51" s="610" t="e">
        <f>CD48+CD49</f>
        <v>#DIV/0!</v>
      </c>
      <c r="CE51" s="611" t="e">
        <f t="shared" si="129"/>
        <v>#DIV/0!</v>
      </c>
      <c r="CF51" s="627">
        <v>1</v>
      </c>
      <c r="CG51" s="612">
        <v>1</v>
      </c>
      <c r="CH51" s="1251"/>
      <c r="CI51" s="1253"/>
      <c r="CJ51" s="1201"/>
      <c r="CK51" s="1111"/>
      <c r="CL51" s="1111"/>
      <c r="CM51" s="1111"/>
      <c r="CN51" s="1111"/>
      <c r="CO51" s="1111"/>
      <c r="CP51" s="1111"/>
      <c r="CQ51" s="1111"/>
      <c r="CR51" s="1111"/>
      <c r="CS51" s="1111"/>
      <c r="CT51" s="1111"/>
      <c r="CU51" s="1111"/>
    </row>
    <row r="52" spans="1:99" s="53" customFormat="1" ht="42" customHeight="1" x14ac:dyDescent="0.2">
      <c r="A52" s="1067"/>
      <c r="B52" s="1067"/>
      <c r="C52" s="1064"/>
      <c r="D52" s="1455"/>
      <c r="E52" s="1221" t="s">
        <v>416</v>
      </c>
      <c r="F52" s="1224" t="s">
        <v>87</v>
      </c>
      <c r="G52" s="1226" t="s">
        <v>88</v>
      </c>
      <c r="H52" s="1224" t="s">
        <v>19</v>
      </c>
      <c r="I52" s="1224" t="s">
        <v>561</v>
      </c>
      <c r="J52" s="1224">
        <v>2022</v>
      </c>
      <c r="K52" s="1229">
        <v>0.7</v>
      </c>
      <c r="L52" s="599" t="s">
        <v>513</v>
      </c>
      <c r="M52" s="596">
        <v>3</v>
      </c>
      <c r="N52" s="432">
        <v>426</v>
      </c>
      <c r="O52" s="622">
        <f t="shared" si="100"/>
        <v>7.0422535211267607E-3</v>
      </c>
      <c r="P52" s="432">
        <v>0</v>
      </c>
      <c r="Q52" s="432">
        <v>426</v>
      </c>
      <c r="R52" s="622">
        <f>P52/Q52</f>
        <v>0</v>
      </c>
      <c r="S52" s="432">
        <v>3</v>
      </c>
      <c r="T52" s="432">
        <v>426</v>
      </c>
      <c r="U52" s="622">
        <f t="shared" si="102"/>
        <v>7.0422535211267607E-3</v>
      </c>
      <c r="V52" s="626"/>
      <c r="W52" s="604">
        <v>6</v>
      </c>
      <c r="X52" s="432">
        <v>426</v>
      </c>
      <c r="Y52" s="622">
        <f t="shared" si="103"/>
        <v>1.4084507042253521E-2</v>
      </c>
      <c r="Z52" s="432">
        <v>0</v>
      </c>
      <c r="AA52" s="432">
        <v>426</v>
      </c>
      <c r="AB52" s="622">
        <f t="shared" si="104"/>
        <v>0</v>
      </c>
      <c r="AC52" s="432">
        <v>6</v>
      </c>
      <c r="AD52" s="432">
        <v>426</v>
      </c>
      <c r="AE52" s="622">
        <f t="shared" si="105"/>
        <v>1.4084507042253521E-2</v>
      </c>
      <c r="AF52" s="624"/>
      <c r="AG52" s="605">
        <f>M52+W52</f>
        <v>9</v>
      </c>
      <c r="AH52" s="606">
        <v>426</v>
      </c>
      <c r="AI52" s="437">
        <f t="shared" si="106"/>
        <v>2.1126760563380281E-2</v>
      </c>
      <c r="AJ52" s="606">
        <v>0</v>
      </c>
      <c r="AK52" s="606">
        <v>426</v>
      </c>
      <c r="AL52" s="437">
        <f t="shared" si="107"/>
        <v>0</v>
      </c>
      <c r="AM52" s="606">
        <f>S52+AC52</f>
        <v>9</v>
      </c>
      <c r="AN52" s="606">
        <v>426</v>
      </c>
      <c r="AO52" s="437">
        <f t="shared" si="121"/>
        <v>2.1126760563380281E-2</v>
      </c>
      <c r="AP52" s="437"/>
      <c r="AQ52" s="438"/>
      <c r="AR52" s="596">
        <v>3</v>
      </c>
      <c r="AS52" s="432">
        <v>426</v>
      </c>
      <c r="AT52" s="622">
        <f t="shared" si="108"/>
        <v>7.0422535211267607E-3</v>
      </c>
      <c r="AU52" s="432">
        <v>0</v>
      </c>
      <c r="AV52" s="432">
        <v>426</v>
      </c>
      <c r="AW52" s="622">
        <f t="shared" si="109"/>
        <v>0</v>
      </c>
      <c r="AX52" s="432">
        <v>3</v>
      </c>
      <c r="AY52" s="432">
        <v>426</v>
      </c>
      <c r="AZ52" s="622">
        <f t="shared" si="122"/>
        <v>7.0422535211267607E-3</v>
      </c>
      <c r="BA52" s="623"/>
      <c r="BB52" s="596">
        <v>15</v>
      </c>
      <c r="BC52" s="432">
        <v>426</v>
      </c>
      <c r="BD52" s="622">
        <f t="shared" si="110"/>
        <v>3.5211267605633804E-2</v>
      </c>
      <c r="BE52" s="432">
        <v>0</v>
      </c>
      <c r="BF52" s="432">
        <v>426</v>
      </c>
      <c r="BG52" s="622">
        <f t="shared" si="111"/>
        <v>0</v>
      </c>
      <c r="BH52" s="432">
        <v>15</v>
      </c>
      <c r="BI52" s="432">
        <v>426</v>
      </c>
      <c r="BJ52" s="622">
        <f t="shared" si="112"/>
        <v>3.5211267605633804E-2</v>
      </c>
      <c r="BK52" s="623"/>
      <c r="BL52" s="605">
        <f>AR52+BB52</f>
        <v>18</v>
      </c>
      <c r="BM52" s="606">
        <v>426</v>
      </c>
      <c r="BN52" s="437">
        <f t="shared" si="113"/>
        <v>4.2253521126760563E-2</v>
      </c>
      <c r="BO52" s="606">
        <f>AU52+BE52</f>
        <v>0</v>
      </c>
      <c r="BP52" s="606">
        <v>426</v>
      </c>
      <c r="BQ52" s="437">
        <f t="shared" si="114"/>
        <v>0</v>
      </c>
      <c r="BR52" s="606">
        <f>AX52+BH52</f>
        <v>18</v>
      </c>
      <c r="BS52" s="606">
        <v>426</v>
      </c>
      <c r="BT52" s="437">
        <f t="shared" si="115"/>
        <v>4.2253521126760563E-2</v>
      </c>
      <c r="BU52" s="437"/>
      <c r="BV52" s="656"/>
      <c r="BW52" s="663">
        <f>AG52+BL52</f>
        <v>27</v>
      </c>
      <c r="BX52" s="664">
        <v>426</v>
      </c>
      <c r="BY52" s="665">
        <f t="shared" si="116"/>
        <v>6.3380281690140844E-2</v>
      </c>
      <c r="BZ52" s="664">
        <f>AJ52+BO52</f>
        <v>0</v>
      </c>
      <c r="CA52" s="664">
        <v>426</v>
      </c>
      <c r="CB52" s="665">
        <f t="shared" si="117"/>
        <v>0</v>
      </c>
      <c r="CC52" s="664">
        <f>AM52+BR52</f>
        <v>27</v>
      </c>
      <c r="CD52" s="664">
        <v>426</v>
      </c>
      <c r="CE52" s="665">
        <f t="shared" si="129"/>
        <v>6.3380281690140844E-2</v>
      </c>
      <c r="CF52" s="665"/>
      <c r="CG52" s="671"/>
      <c r="CH52" s="1394">
        <v>0.06</v>
      </c>
      <c r="CI52" s="1417">
        <f>CG55*CH52</f>
        <v>7.6711070280202111E-3</v>
      </c>
      <c r="CJ52" s="1442" t="s">
        <v>562</v>
      </c>
      <c r="CK52" s="1124">
        <v>378</v>
      </c>
      <c r="CL52" s="1124">
        <v>378</v>
      </c>
      <c r="CM52" s="1124">
        <v>378</v>
      </c>
      <c r="CN52" s="1124">
        <v>378</v>
      </c>
      <c r="CO52" s="1124">
        <v>378</v>
      </c>
      <c r="CP52" s="1124">
        <v>378</v>
      </c>
      <c r="CQ52" s="1124">
        <v>378</v>
      </c>
      <c r="CR52" s="1124">
        <v>378</v>
      </c>
      <c r="CS52" s="1124" t="s">
        <v>563</v>
      </c>
      <c r="CT52" s="1124" t="s">
        <v>531</v>
      </c>
      <c r="CU52" s="52" t="s">
        <v>532</v>
      </c>
    </row>
    <row r="53" spans="1:99" s="53" customFormat="1" ht="42" customHeight="1" x14ac:dyDescent="0.2">
      <c r="A53" s="1067"/>
      <c r="B53" s="1067"/>
      <c r="C53" s="1064"/>
      <c r="D53" s="1455"/>
      <c r="E53" s="1222"/>
      <c r="F53" s="1081"/>
      <c r="G53" s="1227"/>
      <c r="H53" s="1081"/>
      <c r="I53" s="1081"/>
      <c r="J53" s="1081"/>
      <c r="K53" s="1230"/>
      <c r="L53" s="600" t="s">
        <v>518</v>
      </c>
      <c r="M53" s="598">
        <v>18</v>
      </c>
      <c r="N53" s="45">
        <v>1440</v>
      </c>
      <c r="O53" s="42">
        <f t="shared" si="100"/>
        <v>1.2500000000000001E-2</v>
      </c>
      <c r="P53" s="45">
        <v>0</v>
      </c>
      <c r="Q53" s="45">
        <v>1440</v>
      </c>
      <c r="R53" s="42">
        <f>P53/Q53</f>
        <v>0</v>
      </c>
      <c r="S53" s="45">
        <v>18</v>
      </c>
      <c r="T53" s="45">
        <v>1440</v>
      </c>
      <c r="U53" s="42">
        <f t="shared" si="102"/>
        <v>1.2500000000000001E-2</v>
      </c>
      <c r="V53" s="72"/>
      <c r="W53" s="529">
        <v>27</v>
      </c>
      <c r="X53" s="45">
        <v>1440</v>
      </c>
      <c r="Y53" s="42">
        <f t="shared" si="103"/>
        <v>1.8749999999999999E-2</v>
      </c>
      <c r="Z53" s="45">
        <v>0</v>
      </c>
      <c r="AA53" s="45">
        <v>1440</v>
      </c>
      <c r="AB53" s="42">
        <f t="shared" si="104"/>
        <v>0</v>
      </c>
      <c r="AC53" s="45">
        <v>27</v>
      </c>
      <c r="AD53" s="45">
        <v>1440</v>
      </c>
      <c r="AE53" s="42">
        <f t="shared" si="105"/>
        <v>1.8749999999999999E-2</v>
      </c>
      <c r="AF53" s="69"/>
      <c r="AG53" s="607">
        <f>M53+W53</f>
        <v>45</v>
      </c>
      <c r="AH53" s="608">
        <v>1440</v>
      </c>
      <c r="AI53" s="369">
        <f t="shared" si="106"/>
        <v>3.125E-2</v>
      </c>
      <c r="AJ53" s="608">
        <v>0</v>
      </c>
      <c r="AK53" s="608">
        <v>1440</v>
      </c>
      <c r="AL53" s="369">
        <f t="shared" si="107"/>
        <v>0</v>
      </c>
      <c r="AM53" s="608">
        <f>S53+AC53</f>
        <v>45</v>
      </c>
      <c r="AN53" s="608">
        <v>1440</v>
      </c>
      <c r="AO53" s="369">
        <f t="shared" si="121"/>
        <v>3.125E-2</v>
      </c>
      <c r="AP53" s="369"/>
      <c r="AQ53" s="407"/>
      <c r="AR53" s="598">
        <v>18</v>
      </c>
      <c r="AS53" s="45">
        <v>1440</v>
      </c>
      <c r="AT53" s="42">
        <f t="shared" si="108"/>
        <v>1.2500000000000001E-2</v>
      </c>
      <c r="AU53" s="45">
        <v>0</v>
      </c>
      <c r="AV53" s="45">
        <v>1440</v>
      </c>
      <c r="AW53" s="42">
        <f t="shared" si="109"/>
        <v>0</v>
      </c>
      <c r="AX53" s="45">
        <v>18</v>
      </c>
      <c r="AY53" s="45">
        <v>1440</v>
      </c>
      <c r="AZ53" s="42">
        <f t="shared" si="122"/>
        <v>1.2500000000000001E-2</v>
      </c>
      <c r="BA53" s="650"/>
      <c r="BB53" s="598">
        <v>77</v>
      </c>
      <c r="BC53" s="45">
        <v>1440</v>
      </c>
      <c r="BD53" s="42">
        <f t="shared" si="110"/>
        <v>5.347222222222222E-2</v>
      </c>
      <c r="BE53" s="45">
        <v>0</v>
      </c>
      <c r="BF53" s="45">
        <v>1440</v>
      </c>
      <c r="BG53" s="42">
        <f t="shared" si="111"/>
        <v>0</v>
      </c>
      <c r="BH53" s="45">
        <v>77</v>
      </c>
      <c r="BI53" s="45">
        <v>1440</v>
      </c>
      <c r="BJ53" s="42">
        <f t="shared" si="112"/>
        <v>5.347222222222222E-2</v>
      </c>
      <c r="BK53" s="650"/>
      <c r="BL53" s="607">
        <f>AR53+BB53</f>
        <v>95</v>
      </c>
      <c r="BM53" s="608">
        <v>1440</v>
      </c>
      <c r="BN53" s="369">
        <f t="shared" si="113"/>
        <v>6.5972222222222224E-2</v>
      </c>
      <c r="BO53" s="608">
        <f>AU53+BE53</f>
        <v>0</v>
      </c>
      <c r="BP53" s="608">
        <v>1440</v>
      </c>
      <c r="BQ53" s="369">
        <f t="shared" si="114"/>
        <v>0</v>
      </c>
      <c r="BR53" s="608">
        <f>AX53+BH53</f>
        <v>95</v>
      </c>
      <c r="BS53" s="608">
        <v>1440</v>
      </c>
      <c r="BT53" s="369">
        <f t="shared" si="115"/>
        <v>6.5972222222222224E-2</v>
      </c>
      <c r="BU53" s="369"/>
      <c r="BV53" s="657"/>
      <c r="BW53" s="666">
        <f>AG53+BL53</f>
        <v>140</v>
      </c>
      <c r="BX53" s="653">
        <v>1440</v>
      </c>
      <c r="BY53" s="649">
        <f t="shared" si="116"/>
        <v>9.7222222222222224E-2</v>
      </c>
      <c r="BZ53" s="653">
        <f>AJ53+BO53</f>
        <v>0</v>
      </c>
      <c r="CA53" s="653">
        <v>1440</v>
      </c>
      <c r="CB53" s="649">
        <f t="shared" si="117"/>
        <v>0</v>
      </c>
      <c r="CC53" s="653">
        <f>AM53+BR53</f>
        <v>140</v>
      </c>
      <c r="CD53" s="653">
        <v>1440</v>
      </c>
      <c r="CE53" s="649">
        <f t="shared" si="129"/>
        <v>9.7222222222222224E-2</v>
      </c>
      <c r="CF53" s="649"/>
      <c r="CG53" s="118"/>
      <c r="CH53" s="1394"/>
      <c r="CI53" s="1441"/>
      <c r="CJ53" s="1443"/>
      <c r="CK53" s="1125"/>
      <c r="CL53" s="1125"/>
      <c r="CM53" s="1125"/>
      <c r="CN53" s="1125"/>
      <c r="CO53" s="1125"/>
      <c r="CP53" s="1125"/>
      <c r="CQ53" s="1125"/>
      <c r="CR53" s="1125"/>
      <c r="CS53" s="1125"/>
      <c r="CT53" s="1125"/>
      <c r="CU53" s="57"/>
    </row>
    <row r="54" spans="1:99" s="53" customFormat="1" ht="42" customHeight="1" x14ac:dyDescent="0.2">
      <c r="A54" s="1067"/>
      <c r="B54" s="1067"/>
      <c r="C54" s="1064"/>
      <c r="D54" s="1455"/>
      <c r="E54" s="1222"/>
      <c r="F54" s="1081"/>
      <c r="G54" s="1227"/>
      <c r="H54" s="1081"/>
      <c r="I54" s="1081"/>
      <c r="J54" s="1081"/>
      <c r="K54" s="1230"/>
      <c r="L54" s="600" t="s">
        <v>519</v>
      </c>
      <c r="M54" s="598">
        <v>39</v>
      </c>
      <c r="N54" s="45"/>
      <c r="O54" s="42"/>
      <c r="P54" s="45">
        <v>0</v>
      </c>
      <c r="Q54" s="45"/>
      <c r="R54" s="42"/>
      <c r="S54" s="45">
        <v>39</v>
      </c>
      <c r="T54" s="45"/>
      <c r="U54" s="42"/>
      <c r="V54" s="72"/>
      <c r="W54" s="529">
        <v>45</v>
      </c>
      <c r="X54" s="45"/>
      <c r="Y54" s="42"/>
      <c r="Z54" s="45">
        <v>0</v>
      </c>
      <c r="AA54" s="45"/>
      <c r="AB54" s="42"/>
      <c r="AC54" s="45">
        <v>45</v>
      </c>
      <c r="AD54" s="45"/>
      <c r="AE54" s="42"/>
      <c r="AF54" s="69"/>
      <c r="AG54" s="607">
        <f>M54+W54</f>
        <v>84</v>
      </c>
      <c r="AH54" s="633"/>
      <c r="AI54" s="369"/>
      <c r="AJ54" s="633">
        <v>0</v>
      </c>
      <c r="AK54" s="633"/>
      <c r="AL54" s="369"/>
      <c r="AM54" s="608">
        <f>S54+AC54</f>
        <v>84</v>
      </c>
      <c r="AN54" s="633"/>
      <c r="AO54" s="369"/>
      <c r="AP54" s="369"/>
      <c r="AQ54" s="407"/>
      <c r="AR54" s="598">
        <v>39</v>
      </c>
      <c r="AS54" s="45"/>
      <c r="AT54" s="42"/>
      <c r="AU54" s="45">
        <v>0</v>
      </c>
      <c r="AV54" s="45"/>
      <c r="AW54" s="42"/>
      <c r="AX54" s="45">
        <v>39</v>
      </c>
      <c r="AY54" s="45"/>
      <c r="AZ54" s="42"/>
      <c r="BA54" s="650"/>
      <c r="BB54" s="598">
        <v>69</v>
      </c>
      <c r="BC54" s="45"/>
      <c r="BD54" s="42"/>
      <c r="BE54" s="45">
        <v>0</v>
      </c>
      <c r="BF54" s="45"/>
      <c r="BG54" s="42"/>
      <c r="BH54" s="45">
        <v>69</v>
      </c>
      <c r="BI54" s="45"/>
      <c r="BJ54" s="42"/>
      <c r="BK54" s="650"/>
      <c r="BL54" s="607">
        <f>AR54+BB54</f>
        <v>108</v>
      </c>
      <c r="BM54" s="633"/>
      <c r="BN54" s="369"/>
      <c r="BO54" s="608">
        <f>AU54+BE54</f>
        <v>0</v>
      </c>
      <c r="BP54" s="633"/>
      <c r="BQ54" s="369"/>
      <c r="BR54" s="608">
        <f>AX54+BH54</f>
        <v>108</v>
      </c>
      <c r="BS54" s="633"/>
      <c r="BT54" s="369"/>
      <c r="BU54" s="369"/>
      <c r="BV54" s="657"/>
      <c r="BW54" s="666">
        <f>AG54+BL54</f>
        <v>192</v>
      </c>
      <c r="BX54" s="669"/>
      <c r="BY54" s="649"/>
      <c r="BZ54" s="653">
        <f>AJ54+BO54</f>
        <v>0</v>
      </c>
      <c r="CA54" s="669"/>
      <c r="CB54" s="649"/>
      <c r="CC54" s="653">
        <f>AM54+BR54</f>
        <v>192</v>
      </c>
      <c r="CD54" s="669"/>
      <c r="CE54" s="649"/>
      <c r="CF54" s="649"/>
      <c r="CG54" s="118"/>
      <c r="CH54" s="1394"/>
      <c r="CI54" s="1441"/>
      <c r="CJ54" s="1443"/>
      <c r="CK54" s="1125"/>
      <c r="CL54" s="1125"/>
      <c r="CM54" s="1125"/>
      <c r="CN54" s="1125"/>
      <c r="CO54" s="1125"/>
      <c r="CP54" s="1125"/>
      <c r="CQ54" s="1125"/>
      <c r="CR54" s="1125"/>
      <c r="CS54" s="1125"/>
      <c r="CT54" s="1125"/>
      <c r="CU54" s="57"/>
    </row>
    <row r="55" spans="1:99" s="53" customFormat="1" ht="42" customHeight="1" thickBot="1" x14ac:dyDescent="0.25">
      <c r="A55" s="1067"/>
      <c r="B55" s="1067"/>
      <c r="C55" s="1064"/>
      <c r="D55" s="1455"/>
      <c r="E55" s="1223"/>
      <c r="F55" s="1225"/>
      <c r="G55" s="1228"/>
      <c r="H55" s="1225"/>
      <c r="I55" s="1225"/>
      <c r="J55" s="1225"/>
      <c r="K55" s="1231"/>
      <c r="L55" s="601" t="s">
        <v>504</v>
      </c>
      <c r="M55" s="678">
        <f>M52+M53</f>
        <v>21</v>
      </c>
      <c r="N55" s="679">
        <f>N52+N53</f>
        <v>1866</v>
      </c>
      <c r="O55" s="680">
        <f>M55/N55</f>
        <v>1.1254019292604502E-2</v>
      </c>
      <c r="P55" s="610">
        <f>P52+P53</f>
        <v>0</v>
      </c>
      <c r="Q55" s="679">
        <f>Q52+Q53</f>
        <v>1866</v>
      </c>
      <c r="R55" s="680">
        <f>P55/Q55</f>
        <v>0</v>
      </c>
      <c r="S55" s="679">
        <f>S52+S53</f>
        <v>21</v>
      </c>
      <c r="T55" s="679">
        <f>T52+T53</f>
        <v>1866</v>
      </c>
      <c r="U55" s="680">
        <f>S55/T55</f>
        <v>1.1254019292604502E-2</v>
      </c>
      <c r="V55" s="691">
        <f>U55/$K52</f>
        <v>1.6077170418006433E-2</v>
      </c>
      <c r="W55" s="692">
        <f>W52+W53</f>
        <v>33</v>
      </c>
      <c r="X55" s="679">
        <f>X52+X53</f>
        <v>1866</v>
      </c>
      <c r="Y55" s="680">
        <f t="shared" si="103"/>
        <v>1.7684887459807074E-2</v>
      </c>
      <c r="Z55" s="610">
        <f>Z52+Z53</f>
        <v>0</v>
      </c>
      <c r="AA55" s="679">
        <f>AA52+AA53</f>
        <v>1866</v>
      </c>
      <c r="AB55" s="680">
        <f>Z55/AA55</f>
        <v>0</v>
      </c>
      <c r="AC55" s="679">
        <f>AC52+AC53</f>
        <v>33</v>
      </c>
      <c r="AD55" s="679">
        <f>AD52+AD53</f>
        <v>1866</v>
      </c>
      <c r="AE55" s="680">
        <f>AC55/AD55</f>
        <v>1.7684887459807074E-2</v>
      </c>
      <c r="AF55" s="683">
        <f>AE55/$K52</f>
        <v>2.5264124942581536E-2</v>
      </c>
      <c r="AG55" s="678">
        <f>AG52+AG53</f>
        <v>54</v>
      </c>
      <c r="AH55" s="679">
        <f>AH52+AH53</f>
        <v>1866</v>
      </c>
      <c r="AI55" s="694">
        <f>AG55/AH55</f>
        <v>2.8938906752411574E-2</v>
      </c>
      <c r="AJ55" s="610">
        <f>AJ52+AJ53</f>
        <v>0</v>
      </c>
      <c r="AK55" s="679">
        <f>AK52+AK53</f>
        <v>1866</v>
      </c>
      <c r="AL55" s="694">
        <f>AJ55/AK55</f>
        <v>0</v>
      </c>
      <c r="AM55" s="679">
        <f>AM52+AM53</f>
        <v>54</v>
      </c>
      <c r="AN55" s="679">
        <f>AN52+AN53</f>
        <v>1866</v>
      </c>
      <c r="AO55" s="694">
        <f>AM55/AN55</f>
        <v>2.8938906752411574E-2</v>
      </c>
      <c r="AP55" s="680">
        <f>$K52/2</f>
        <v>0.35</v>
      </c>
      <c r="AQ55" s="682">
        <f>AO55/AP55</f>
        <v>8.2682590721175939E-2</v>
      </c>
      <c r="AR55" s="678">
        <f>AR52+AR53</f>
        <v>21</v>
      </c>
      <c r="AS55" s="679">
        <f>AS52+AS53</f>
        <v>1866</v>
      </c>
      <c r="AT55" s="680">
        <f>AR55/AS55</f>
        <v>1.1254019292604502E-2</v>
      </c>
      <c r="AU55" s="679">
        <f>AU52+AU53</f>
        <v>0</v>
      </c>
      <c r="AV55" s="679">
        <f>AV52+AV53</f>
        <v>1866</v>
      </c>
      <c r="AW55" s="680">
        <f>AU55/AV55</f>
        <v>0</v>
      </c>
      <c r="AX55" s="679">
        <f>AX52+AX53</f>
        <v>21</v>
      </c>
      <c r="AY55" s="679">
        <f>AY52+AY53</f>
        <v>1866</v>
      </c>
      <c r="AZ55" s="680">
        <f>AX55/AY55</f>
        <v>1.1254019292604502E-2</v>
      </c>
      <c r="BA55" s="681">
        <f>AZ55/$K52</f>
        <v>1.6077170418006433E-2</v>
      </c>
      <c r="BB55" s="678">
        <f>BB52+BB53</f>
        <v>92</v>
      </c>
      <c r="BC55" s="679">
        <f>BC52+BC53</f>
        <v>1866</v>
      </c>
      <c r="BD55" s="680">
        <f>BB55/BC55</f>
        <v>4.9303322615219719E-2</v>
      </c>
      <c r="BE55" s="679">
        <f>BE52+BE53</f>
        <v>0</v>
      </c>
      <c r="BF55" s="679">
        <f>BF52+BF53</f>
        <v>1866</v>
      </c>
      <c r="BG55" s="680">
        <f>BE55/BF55</f>
        <v>0</v>
      </c>
      <c r="BH55" s="679">
        <f>BH52+BH53</f>
        <v>92</v>
      </c>
      <c r="BI55" s="679">
        <f>BI52+BI53</f>
        <v>1866</v>
      </c>
      <c r="BJ55" s="680">
        <f>BH55/BI55</f>
        <v>4.9303322615219719E-2</v>
      </c>
      <c r="BK55" s="681">
        <f>BJ55/$K52</f>
        <v>7.0433318021742464E-2</v>
      </c>
      <c r="BL55" s="678">
        <f>BL52+BL53</f>
        <v>113</v>
      </c>
      <c r="BM55" s="679">
        <f>BM52+BM53</f>
        <v>1866</v>
      </c>
      <c r="BN55" s="694">
        <f>BL55/BM55</f>
        <v>6.0557341907824226E-2</v>
      </c>
      <c r="BO55" s="679">
        <f>BO52+BO53</f>
        <v>0</v>
      </c>
      <c r="BP55" s="679">
        <f>BP52+BP53</f>
        <v>1866</v>
      </c>
      <c r="BQ55" s="694">
        <f>BO55/BP55</f>
        <v>0</v>
      </c>
      <c r="BR55" s="679">
        <f>BR52+BR53</f>
        <v>113</v>
      </c>
      <c r="BS55" s="679">
        <f>BS52+BS53</f>
        <v>1866</v>
      </c>
      <c r="BT55" s="694">
        <f>BR55/BS55</f>
        <v>6.0557341907824226E-2</v>
      </c>
      <c r="BU55" s="680">
        <f>$K52</f>
        <v>0.7</v>
      </c>
      <c r="BV55" s="693">
        <f>BT55/BU55</f>
        <v>8.65104884397489E-2</v>
      </c>
      <c r="BW55" s="617">
        <f>BW52+BW53</f>
        <v>167</v>
      </c>
      <c r="BX55" s="618">
        <f>BX52+BX53</f>
        <v>1866</v>
      </c>
      <c r="BY55" s="619">
        <f>BW55/BX55</f>
        <v>8.9496248660235797E-2</v>
      </c>
      <c r="BZ55" s="618">
        <f>BZ52+BZ53</f>
        <v>0</v>
      </c>
      <c r="CA55" s="618">
        <f>CA52+CA53</f>
        <v>1866</v>
      </c>
      <c r="CB55" s="619">
        <f>BZ55/CA55</f>
        <v>0</v>
      </c>
      <c r="CC55" s="618">
        <f>CC52+CC53</f>
        <v>167</v>
      </c>
      <c r="CD55" s="618">
        <f>CD52+CD53</f>
        <v>1866</v>
      </c>
      <c r="CE55" s="619">
        <f>CC55/CD55</f>
        <v>8.9496248660235797E-2</v>
      </c>
      <c r="CF55" s="634">
        <f>$K52</f>
        <v>0.7</v>
      </c>
      <c r="CG55" s="620">
        <f>CE55/CF55</f>
        <v>0.12785178380033685</v>
      </c>
      <c r="CH55" s="1394"/>
      <c r="CI55" s="1441"/>
      <c r="CJ55" s="1421"/>
      <c r="CK55" s="1126"/>
      <c r="CL55" s="1126"/>
      <c r="CM55" s="1126"/>
      <c r="CN55" s="1126"/>
      <c r="CO55" s="1126"/>
      <c r="CP55" s="1126"/>
      <c r="CQ55" s="1126"/>
      <c r="CR55" s="1126"/>
      <c r="CS55" s="1126"/>
      <c r="CT55" s="1126"/>
      <c r="CU55" s="57"/>
    </row>
    <row r="56" spans="1:99" s="53" customFormat="1" ht="123.75" customHeight="1" thickBot="1" x14ac:dyDescent="0.25">
      <c r="A56" s="1067"/>
      <c r="B56" s="1067"/>
      <c r="C56" s="1064"/>
      <c r="D56" s="1455"/>
      <c r="E56" s="530" t="s">
        <v>90</v>
      </c>
      <c r="F56" s="531" t="s">
        <v>91</v>
      </c>
      <c r="G56" s="743" t="s">
        <v>92</v>
      </c>
      <c r="H56" s="531" t="s">
        <v>19</v>
      </c>
      <c r="I56" s="531" t="s">
        <v>564</v>
      </c>
      <c r="J56" s="532">
        <v>2022</v>
      </c>
      <c r="K56" s="533">
        <v>1</v>
      </c>
      <c r="L56" s="602" t="s">
        <v>504</v>
      </c>
      <c r="M56" s="701">
        <v>9</v>
      </c>
      <c r="N56" s="702">
        <v>9</v>
      </c>
      <c r="O56" s="703">
        <f>M56/N56</f>
        <v>1</v>
      </c>
      <c r="P56" s="702">
        <v>6</v>
      </c>
      <c r="Q56" s="702">
        <v>6</v>
      </c>
      <c r="R56" s="703">
        <f t="shared" si="101"/>
        <v>1</v>
      </c>
      <c r="S56" s="702">
        <f>M56+P56</f>
        <v>15</v>
      </c>
      <c r="T56" s="702">
        <f>N56+Q56</f>
        <v>15</v>
      </c>
      <c r="U56" s="703">
        <f>S56/T56</f>
        <v>1</v>
      </c>
      <c r="V56" s="704">
        <v>0.25</v>
      </c>
      <c r="W56" s="705">
        <v>1</v>
      </c>
      <c r="X56" s="702">
        <v>1</v>
      </c>
      <c r="Y56" s="703">
        <f>W56/X56</f>
        <v>1</v>
      </c>
      <c r="Z56" s="702">
        <v>1</v>
      </c>
      <c r="AA56" s="702">
        <v>1</v>
      </c>
      <c r="AB56" s="703">
        <f>Z56/AA56</f>
        <v>1</v>
      </c>
      <c r="AC56" s="702">
        <f>W56+Z56</f>
        <v>2</v>
      </c>
      <c r="AD56" s="702">
        <f>X56+AA56</f>
        <v>2</v>
      </c>
      <c r="AE56" s="703">
        <f>AC56/AD56</f>
        <v>1</v>
      </c>
      <c r="AF56" s="706">
        <f>Y56/$K56</f>
        <v>1</v>
      </c>
      <c r="AG56" s="707">
        <f>M56+W56</f>
        <v>10</v>
      </c>
      <c r="AH56" s="708">
        <f>N56+X56</f>
        <v>10</v>
      </c>
      <c r="AI56" s="709">
        <f>AG56/AH56</f>
        <v>1</v>
      </c>
      <c r="AJ56" s="708">
        <f>P56+Z56</f>
        <v>7</v>
      </c>
      <c r="AK56" s="708">
        <f>Q56+AA56</f>
        <v>7</v>
      </c>
      <c r="AL56" s="709">
        <f>AJ56/AK56</f>
        <v>1</v>
      </c>
      <c r="AM56" s="708">
        <f>S56+AC56</f>
        <v>17</v>
      </c>
      <c r="AN56" s="708">
        <f>T56+AD56</f>
        <v>17</v>
      </c>
      <c r="AO56" s="709">
        <f>AM56/AN56</f>
        <v>1</v>
      </c>
      <c r="AP56" s="709">
        <v>1</v>
      </c>
      <c r="AQ56" s="710">
        <f>(AI56/$K56)/2</f>
        <v>0.5</v>
      </c>
      <c r="AR56" s="701">
        <v>0</v>
      </c>
      <c r="AS56" s="702">
        <v>0</v>
      </c>
      <c r="AT56" s="703" t="e">
        <f>AR56/AS56</f>
        <v>#DIV/0!</v>
      </c>
      <c r="AU56" s="702">
        <v>1</v>
      </c>
      <c r="AV56" s="702">
        <v>1</v>
      </c>
      <c r="AW56" s="703">
        <f>AU56/AV56</f>
        <v>1</v>
      </c>
      <c r="AX56" s="702">
        <f>AR56+AU56</f>
        <v>1</v>
      </c>
      <c r="AY56" s="702">
        <f>AS56+AV56</f>
        <v>1</v>
      </c>
      <c r="AZ56" s="703">
        <f>AX56/AY56</f>
        <v>1</v>
      </c>
      <c r="BA56" s="703">
        <v>0.25</v>
      </c>
      <c r="BB56" s="701">
        <v>0</v>
      </c>
      <c r="BC56" s="702">
        <v>0</v>
      </c>
      <c r="BD56" s="703" t="e">
        <f>BB56/BC56</f>
        <v>#DIV/0!</v>
      </c>
      <c r="BE56" s="702">
        <v>0</v>
      </c>
      <c r="BF56" s="702">
        <v>0</v>
      </c>
      <c r="BG56" s="703" t="e">
        <f>BE56/BF56</f>
        <v>#DIV/0!</v>
      </c>
      <c r="BH56" s="702">
        <v>0</v>
      </c>
      <c r="BI56" s="702">
        <v>0</v>
      </c>
      <c r="BJ56" s="703" t="e">
        <f>BH56/BI56</f>
        <v>#DIV/0!</v>
      </c>
      <c r="BK56" s="706">
        <v>0.25</v>
      </c>
      <c r="BL56" s="707">
        <f>AR56+BB56</f>
        <v>0</v>
      </c>
      <c r="BM56" s="708">
        <f>AS56+BC56</f>
        <v>0</v>
      </c>
      <c r="BN56" s="709" t="e">
        <f>BL56/BM56</f>
        <v>#DIV/0!</v>
      </c>
      <c r="BO56" s="708">
        <f>AU56+BE56</f>
        <v>1</v>
      </c>
      <c r="BP56" s="708">
        <f>AV56+BF56</f>
        <v>1</v>
      </c>
      <c r="BQ56" s="709">
        <f>BO56/BP56</f>
        <v>1</v>
      </c>
      <c r="BR56" s="708">
        <f>AX56+BH56</f>
        <v>1</v>
      </c>
      <c r="BS56" s="708">
        <f>AY56+BI56</f>
        <v>1</v>
      </c>
      <c r="BT56" s="709">
        <f>BR56/BS56</f>
        <v>1</v>
      </c>
      <c r="BU56" s="709">
        <v>1</v>
      </c>
      <c r="BV56" s="711">
        <v>0.75</v>
      </c>
      <c r="BW56" s="712">
        <f>AG56+BL56</f>
        <v>10</v>
      </c>
      <c r="BX56" s="713">
        <f>AH56+BM56</f>
        <v>10</v>
      </c>
      <c r="BY56" s="714">
        <f>BW56/BX56</f>
        <v>1</v>
      </c>
      <c r="BZ56" s="713">
        <f>AJ56+BO56</f>
        <v>8</v>
      </c>
      <c r="CA56" s="713">
        <f>AK56+BP56</f>
        <v>8</v>
      </c>
      <c r="CB56" s="714">
        <f>BZ56/CA56</f>
        <v>1</v>
      </c>
      <c r="CC56" s="713">
        <f>AM56+BR56</f>
        <v>18</v>
      </c>
      <c r="CD56" s="713">
        <f>AN56+BS56</f>
        <v>18</v>
      </c>
      <c r="CE56" s="714">
        <f>CC56/CD56</f>
        <v>1</v>
      </c>
      <c r="CF56" s="714">
        <v>1</v>
      </c>
      <c r="CG56" s="715">
        <v>1</v>
      </c>
      <c r="CH56" s="660">
        <v>0.08</v>
      </c>
      <c r="CI56" s="443">
        <f>CG56*CH56</f>
        <v>0.08</v>
      </c>
      <c r="CJ56" s="276" t="s">
        <v>565</v>
      </c>
      <c r="CK56" s="47">
        <v>1</v>
      </c>
      <c r="CL56" s="47">
        <v>1</v>
      </c>
      <c r="CM56" s="47">
        <v>1</v>
      </c>
      <c r="CN56" s="47">
        <v>1</v>
      </c>
      <c r="CO56" s="47">
        <v>1</v>
      </c>
      <c r="CP56" s="47">
        <v>1</v>
      </c>
      <c r="CQ56" s="47">
        <v>1</v>
      </c>
      <c r="CR56" s="47">
        <v>1</v>
      </c>
      <c r="CS56" s="48" t="s">
        <v>566</v>
      </c>
      <c r="CT56" s="55" t="s">
        <v>531</v>
      </c>
      <c r="CU56" s="57" t="s">
        <v>532</v>
      </c>
    </row>
    <row r="57" spans="1:99" s="53" customFormat="1" ht="30" customHeight="1" x14ac:dyDescent="0.2">
      <c r="A57" s="1067"/>
      <c r="B57" s="1067"/>
      <c r="C57" s="1064"/>
      <c r="D57" s="1455"/>
      <c r="E57" s="1321" t="s">
        <v>417</v>
      </c>
      <c r="F57" s="1272" t="s">
        <v>95</v>
      </c>
      <c r="G57" s="1327" t="s">
        <v>96</v>
      </c>
      <c r="H57" s="1272" t="s">
        <v>19</v>
      </c>
      <c r="I57" s="1272" t="s">
        <v>567</v>
      </c>
      <c r="J57" s="1272">
        <v>2022</v>
      </c>
      <c r="K57" s="1365">
        <v>0.7</v>
      </c>
      <c r="L57" s="599" t="s">
        <v>513</v>
      </c>
      <c r="M57" s="596">
        <v>0</v>
      </c>
      <c r="N57" s="432">
        <v>176</v>
      </c>
      <c r="O57" s="622">
        <f>M57/N57</f>
        <v>0</v>
      </c>
      <c r="P57" s="432">
        <v>0</v>
      </c>
      <c r="Q57" s="432">
        <v>176</v>
      </c>
      <c r="R57" s="622">
        <f>P57/Q57</f>
        <v>0</v>
      </c>
      <c r="S57" s="432">
        <v>0</v>
      </c>
      <c r="T57" s="432">
        <v>176</v>
      </c>
      <c r="U57" s="622">
        <f>S57/T57</f>
        <v>0</v>
      </c>
      <c r="V57" s="626"/>
      <c r="W57" s="604">
        <v>0</v>
      </c>
      <c r="X57" s="432">
        <v>176</v>
      </c>
      <c r="Y57" s="622">
        <f>W57/X57</f>
        <v>0</v>
      </c>
      <c r="Z57" s="432">
        <v>0</v>
      </c>
      <c r="AA57" s="432">
        <v>176</v>
      </c>
      <c r="AB57" s="622">
        <f>Z57/AA57</f>
        <v>0</v>
      </c>
      <c r="AC57" s="432">
        <v>0</v>
      </c>
      <c r="AD57" s="432">
        <v>176</v>
      </c>
      <c r="AE57" s="622">
        <f>AC57/AD57</f>
        <v>0</v>
      </c>
      <c r="AF57" s="624"/>
      <c r="AG57" s="605">
        <f>M57+W57</f>
        <v>0</v>
      </c>
      <c r="AH57" s="606">
        <v>176</v>
      </c>
      <c r="AI57" s="437">
        <f>AG57/AH57</f>
        <v>0</v>
      </c>
      <c r="AJ57" s="606">
        <f>P57+Z57</f>
        <v>0</v>
      </c>
      <c r="AK57" s="606">
        <v>176</v>
      </c>
      <c r="AL57" s="437">
        <f>AJ57/AK57</f>
        <v>0</v>
      </c>
      <c r="AM57" s="606">
        <f>S57+AC57</f>
        <v>0</v>
      </c>
      <c r="AN57" s="606">
        <v>176</v>
      </c>
      <c r="AO57" s="437">
        <f>AM57/AN57</f>
        <v>0</v>
      </c>
      <c r="AP57" s="437"/>
      <c r="AQ57" s="438"/>
      <c r="AR57" s="604">
        <v>0</v>
      </c>
      <c r="AS57" s="432">
        <v>176</v>
      </c>
      <c r="AT57" s="622">
        <f>AR57/AS57</f>
        <v>0</v>
      </c>
      <c r="AU57" s="432">
        <v>0</v>
      </c>
      <c r="AV57" s="432">
        <v>176</v>
      </c>
      <c r="AW57" s="622">
        <f>AU57/AV57</f>
        <v>0</v>
      </c>
      <c r="AX57" s="432">
        <v>0</v>
      </c>
      <c r="AY57" s="432">
        <v>176</v>
      </c>
      <c r="AZ57" s="622">
        <f>AX57/AY57</f>
        <v>0</v>
      </c>
      <c r="BA57" s="623"/>
      <c r="BB57" s="604">
        <v>1</v>
      </c>
      <c r="BC57" s="432">
        <v>176</v>
      </c>
      <c r="BD57" s="622">
        <f>BB57/BC57</f>
        <v>5.681818181818182E-3</v>
      </c>
      <c r="BE57" s="432">
        <v>0</v>
      </c>
      <c r="BF57" s="432">
        <v>176</v>
      </c>
      <c r="BG57" s="622">
        <f>BE57/BF57</f>
        <v>0</v>
      </c>
      <c r="BH57" s="432">
        <v>1</v>
      </c>
      <c r="BI57" s="432">
        <v>176</v>
      </c>
      <c r="BJ57" s="622">
        <f>BH57/BI57</f>
        <v>5.681818181818182E-3</v>
      </c>
      <c r="BK57" s="623"/>
      <c r="BL57" s="605">
        <f>AR57+BB57</f>
        <v>1</v>
      </c>
      <c r="BM57" s="606">
        <v>176</v>
      </c>
      <c r="BN57" s="437">
        <f>BL57/BM57</f>
        <v>5.681818181818182E-3</v>
      </c>
      <c r="BO57" s="606">
        <f>AU57+BE57</f>
        <v>0</v>
      </c>
      <c r="BP57" s="606">
        <v>176</v>
      </c>
      <c r="BQ57" s="437">
        <f>BO57/BP57</f>
        <v>0</v>
      </c>
      <c r="BR57" s="606">
        <f>AX57+BH57</f>
        <v>1</v>
      </c>
      <c r="BS57" s="606">
        <v>176</v>
      </c>
      <c r="BT57" s="437">
        <f>BR57/BS57</f>
        <v>5.681818181818182E-3</v>
      </c>
      <c r="BU57" s="437"/>
      <c r="BV57" s="656"/>
      <c r="BW57" s="663">
        <f>AG57+BL57</f>
        <v>1</v>
      </c>
      <c r="BX57" s="664">
        <v>176</v>
      </c>
      <c r="BY57" s="665">
        <f>BW57/BX57</f>
        <v>5.681818181818182E-3</v>
      </c>
      <c r="BZ57" s="664">
        <f>AJ57+BO57</f>
        <v>0</v>
      </c>
      <c r="CA57" s="664">
        <v>176</v>
      </c>
      <c r="CB57" s="665">
        <f>BZ57/CA57</f>
        <v>0</v>
      </c>
      <c r="CC57" s="664">
        <f>AM57+BR57</f>
        <v>1</v>
      </c>
      <c r="CD57" s="664">
        <v>176</v>
      </c>
      <c r="CE57" s="665">
        <f>CC57/CD57</f>
        <v>5.681818181818182E-3</v>
      </c>
      <c r="CF57" s="665"/>
      <c r="CG57" s="671"/>
      <c r="CH57" s="1394">
        <v>0.02</v>
      </c>
      <c r="CI57" s="1441">
        <f>CG60*CH57</f>
        <v>9.3676814988290409E-4</v>
      </c>
      <c r="CJ57" s="1442" t="s">
        <v>568</v>
      </c>
      <c r="CK57" s="1124">
        <v>156</v>
      </c>
      <c r="CL57" s="1124">
        <v>156</v>
      </c>
      <c r="CM57" s="1124">
        <v>156</v>
      </c>
      <c r="CN57" s="1124">
        <v>156</v>
      </c>
      <c r="CO57" s="1124">
        <v>156</v>
      </c>
      <c r="CP57" s="1124">
        <v>156</v>
      </c>
      <c r="CQ57" s="1124">
        <v>156</v>
      </c>
      <c r="CR57" s="1124">
        <v>156</v>
      </c>
      <c r="CS57" s="1124" t="s">
        <v>569</v>
      </c>
      <c r="CT57" s="1124" t="s">
        <v>531</v>
      </c>
      <c r="CU57" s="1124" t="s">
        <v>532</v>
      </c>
    </row>
    <row r="58" spans="1:99" s="53" customFormat="1" ht="30" customHeight="1" x14ac:dyDescent="0.2">
      <c r="A58" s="1067"/>
      <c r="B58" s="1067"/>
      <c r="C58" s="1064"/>
      <c r="D58" s="1455"/>
      <c r="E58" s="1322"/>
      <c r="F58" s="1064"/>
      <c r="G58" s="1328"/>
      <c r="H58" s="1064"/>
      <c r="I58" s="1064"/>
      <c r="J58" s="1064"/>
      <c r="K58" s="1395"/>
      <c r="L58" s="600" t="s">
        <v>518</v>
      </c>
      <c r="M58" s="598">
        <v>1</v>
      </c>
      <c r="N58" s="45">
        <v>495</v>
      </c>
      <c r="O58" s="42">
        <f>M58/N58</f>
        <v>2.0202020202020202E-3</v>
      </c>
      <c r="P58" s="45">
        <v>0</v>
      </c>
      <c r="Q58" s="45">
        <v>495</v>
      </c>
      <c r="R58" s="42">
        <f>P58/Q58</f>
        <v>0</v>
      </c>
      <c r="S58" s="45">
        <v>1</v>
      </c>
      <c r="T58" s="45">
        <v>495</v>
      </c>
      <c r="U58" s="42">
        <f>S58/T58</f>
        <v>2.0202020202020202E-3</v>
      </c>
      <c r="V58" s="72"/>
      <c r="W58" s="529">
        <v>6</v>
      </c>
      <c r="X58" s="45">
        <v>495</v>
      </c>
      <c r="Y58" s="42">
        <f>W58/X58</f>
        <v>1.2121212121212121E-2</v>
      </c>
      <c r="Z58" s="45">
        <v>0</v>
      </c>
      <c r="AA58" s="45">
        <v>495</v>
      </c>
      <c r="AB58" s="42">
        <f>Z58/AA58</f>
        <v>0</v>
      </c>
      <c r="AC58" s="45">
        <v>6</v>
      </c>
      <c r="AD58" s="45">
        <v>495</v>
      </c>
      <c r="AE58" s="42">
        <f>AC58/AD58</f>
        <v>1.2121212121212121E-2</v>
      </c>
      <c r="AF58" s="69"/>
      <c r="AG58" s="607">
        <f>M58+W58</f>
        <v>7</v>
      </c>
      <c r="AH58" s="608">
        <v>495</v>
      </c>
      <c r="AI58" s="369">
        <f>AG58/AH58</f>
        <v>1.4141414141414142E-2</v>
      </c>
      <c r="AJ58" s="608">
        <f>P58+Z58</f>
        <v>0</v>
      </c>
      <c r="AK58" s="608">
        <v>495</v>
      </c>
      <c r="AL58" s="369">
        <f>AJ58/AK58</f>
        <v>0</v>
      </c>
      <c r="AM58" s="608">
        <f>S58+AC58</f>
        <v>7</v>
      </c>
      <c r="AN58" s="608">
        <v>495</v>
      </c>
      <c r="AO58" s="369">
        <f>AM58/AN58</f>
        <v>1.4141414141414142E-2</v>
      </c>
      <c r="AP58" s="369"/>
      <c r="AQ58" s="407"/>
      <c r="AR58" s="529">
        <v>1</v>
      </c>
      <c r="AS58" s="45">
        <v>495</v>
      </c>
      <c r="AT58" s="42">
        <f>AR58/AS58</f>
        <v>2.0202020202020202E-3</v>
      </c>
      <c r="AU58" s="45">
        <v>0</v>
      </c>
      <c r="AV58" s="45">
        <v>495</v>
      </c>
      <c r="AW58" s="42">
        <f>AU58/AV58</f>
        <v>0</v>
      </c>
      <c r="AX58" s="45">
        <v>1</v>
      </c>
      <c r="AY58" s="45">
        <v>495</v>
      </c>
      <c r="AZ58" s="42">
        <f>AX58/AY58</f>
        <v>2.0202020202020202E-3</v>
      </c>
      <c r="BA58" s="650"/>
      <c r="BB58" s="529">
        <v>13</v>
      </c>
      <c r="BC58" s="45">
        <v>495</v>
      </c>
      <c r="BD58" s="42">
        <f>BB58/BC58</f>
        <v>2.6262626262626262E-2</v>
      </c>
      <c r="BE58" s="45">
        <v>0</v>
      </c>
      <c r="BF58" s="45">
        <v>495</v>
      </c>
      <c r="BG58" s="42">
        <f>BE58/BF58</f>
        <v>0</v>
      </c>
      <c r="BH58" s="45">
        <v>13</v>
      </c>
      <c r="BI58" s="45">
        <v>495</v>
      </c>
      <c r="BJ58" s="42">
        <f>BH58/BI58</f>
        <v>2.6262626262626262E-2</v>
      </c>
      <c r="BK58" s="650"/>
      <c r="BL58" s="607">
        <f>AR58+BB58</f>
        <v>14</v>
      </c>
      <c r="BM58" s="608">
        <v>495</v>
      </c>
      <c r="BN58" s="369">
        <f>BL58/BM58</f>
        <v>2.8282828282828285E-2</v>
      </c>
      <c r="BO58" s="608">
        <f>AU58+BE58</f>
        <v>0</v>
      </c>
      <c r="BP58" s="608">
        <v>495</v>
      </c>
      <c r="BQ58" s="369">
        <f>BO58/BP58</f>
        <v>0</v>
      </c>
      <c r="BR58" s="608">
        <f>AX58+BH58</f>
        <v>14</v>
      </c>
      <c r="BS58" s="608">
        <v>495</v>
      </c>
      <c r="BT58" s="369">
        <f>BR58/BS58</f>
        <v>2.8282828282828285E-2</v>
      </c>
      <c r="BU58" s="369"/>
      <c r="BV58" s="657"/>
      <c r="BW58" s="666">
        <f>AG58+BL58</f>
        <v>21</v>
      </c>
      <c r="BX58" s="653">
        <v>495</v>
      </c>
      <c r="BY58" s="649">
        <f>BW58/BX58</f>
        <v>4.2424242424242427E-2</v>
      </c>
      <c r="BZ58" s="653">
        <f>AJ58+BO58</f>
        <v>0</v>
      </c>
      <c r="CA58" s="653">
        <v>495</v>
      </c>
      <c r="CB58" s="649">
        <f>BZ58/CA58</f>
        <v>0</v>
      </c>
      <c r="CC58" s="653">
        <f>AM58+BR58</f>
        <v>21</v>
      </c>
      <c r="CD58" s="653">
        <v>495</v>
      </c>
      <c r="CE58" s="649">
        <f>CC58/CD58</f>
        <v>4.2424242424242427E-2</v>
      </c>
      <c r="CF58" s="649"/>
      <c r="CG58" s="118"/>
      <c r="CH58" s="1394"/>
      <c r="CI58" s="1441"/>
      <c r="CJ58" s="1443"/>
      <c r="CK58" s="1125"/>
      <c r="CL58" s="1125"/>
      <c r="CM58" s="1125"/>
      <c r="CN58" s="1125"/>
      <c r="CO58" s="1125"/>
      <c r="CP58" s="1125"/>
      <c r="CQ58" s="1125"/>
      <c r="CR58" s="1125"/>
      <c r="CS58" s="1125"/>
      <c r="CT58" s="1125"/>
      <c r="CU58" s="1125"/>
    </row>
    <row r="59" spans="1:99" s="53" customFormat="1" ht="30" customHeight="1" x14ac:dyDescent="0.2">
      <c r="A59" s="1067"/>
      <c r="B59" s="1067"/>
      <c r="C59" s="1064"/>
      <c r="D59" s="1455"/>
      <c r="E59" s="1322"/>
      <c r="F59" s="1064"/>
      <c r="G59" s="1328"/>
      <c r="H59" s="1064"/>
      <c r="I59" s="1064"/>
      <c r="J59" s="1064"/>
      <c r="K59" s="1395"/>
      <c r="L59" s="600" t="s">
        <v>519</v>
      </c>
      <c r="M59" s="598">
        <v>0</v>
      </c>
      <c r="N59" s="45"/>
      <c r="O59" s="42"/>
      <c r="P59" s="45">
        <v>0</v>
      </c>
      <c r="Q59" s="45"/>
      <c r="R59" s="42"/>
      <c r="S59" s="45">
        <v>0</v>
      </c>
      <c r="T59" s="45"/>
      <c r="U59" s="42"/>
      <c r="V59" s="72"/>
      <c r="W59" s="529">
        <v>7</v>
      </c>
      <c r="X59" s="45"/>
      <c r="Y59" s="42"/>
      <c r="Z59" s="45">
        <v>0</v>
      </c>
      <c r="AA59" s="45"/>
      <c r="AB59" s="42"/>
      <c r="AC59" s="45">
        <v>7</v>
      </c>
      <c r="AD59" s="45"/>
      <c r="AE59" s="42"/>
      <c r="AF59" s="69"/>
      <c r="AG59" s="607">
        <f>M59+W59</f>
        <v>7</v>
      </c>
      <c r="AH59" s="608"/>
      <c r="AI59" s="369"/>
      <c r="AJ59" s="608">
        <f>P59+Z59</f>
        <v>0</v>
      </c>
      <c r="AK59" s="608"/>
      <c r="AL59" s="369"/>
      <c r="AM59" s="608">
        <f>S59+AC59</f>
        <v>7</v>
      </c>
      <c r="AN59" s="608"/>
      <c r="AO59" s="369"/>
      <c r="AP59" s="369"/>
      <c r="AQ59" s="407"/>
      <c r="AR59" s="529">
        <v>0</v>
      </c>
      <c r="AS59" s="45"/>
      <c r="AT59" s="42"/>
      <c r="AU59" s="45">
        <v>0</v>
      </c>
      <c r="AV59" s="45"/>
      <c r="AW59" s="42"/>
      <c r="AX59" s="45">
        <v>0</v>
      </c>
      <c r="AY59" s="45"/>
      <c r="AZ59" s="42"/>
      <c r="BA59" s="650"/>
      <c r="BB59" s="529">
        <v>1</v>
      </c>
      <c r="BC59" s="45"/>
      <c r="BD59" s="42"/>
      <c r="BE59" s="45">
        <v>0</v>
      </c>
      <c r="BF59" s="45"/>
      <c r="BG59" s="42"/>
      <c r="BH59" s="45">
        <v>1</v>
      </c>
      <c r="BI59" s="45"/>
      <c r="BJ59" s="42"/>
      <c r="BK59" s="650"/>
      <c r="BL59" s="607">
        <f>AR59+BB59</f>
        <v>1</v>
      </c>
      <c r="BM59" s="608"/>
      <c r="BN59" s="369"/>
      <c r="BO59" s="608">
        <f>AU59+BE59</f>
        <v>0</v>
      </c>
      <c r="BP59" s="608"/>
      <c r="BQ59" s="369"/>
      <c r="BR59" s="608">
        <f>AX59+BH59</f>
        <v>1</v>
      </c>
      <c r="BS59" s="608"/>
      <c r="BT59" s="369"/>
      <c r="BU59" s="369"/>
      <c r="BV59" s="657"/>
      <c r="BW59" s="666">
        <f>AG59+BL59</f>
        <v>8</v>
      </c>
      <c r="BX59" s="653"/>
      <c r="BY59" s="649"/>
      <c r="BZ59" s="653">
        <f>AJ59+BO59</f>
        <v>0</v>
      </c>
      <c r="CA59" s="653"/>
      <c r="CB59" s="649"/>
      <c r="CC59" s="653">
        <f>AM59+BR59</f>
        <v>8</v>
      </c>
      <c r="CD59" s="653"/>
      <c r="CE59" s="649"/>
      <c r="CF59" s="649"/>
      <c r="CG59" s="118"/>
      <c r="CH59" s="1394"/>
      <c r="CI59" s="1441"/>
      <c r="CJ59" s="1443"/>
      <c r="CK59" s="1125"/>
      <c r="CL59" s="1125"/>
      <c r="CM59" s="1125"/>
      <c r="CN59" s="1125"/>
      <c r="CO59" s="1125"/>
      <c r="CP59" s="1125"/>
      <c r="CQ59" s="1125"/>
      <c r="CR59" s="1125"/>
      <c r="CS59" s="1125"/>
      <c r="CT59" s="1125"/>
      <c r="CU59" s="1125"/>
    </row>
    <row r="60" spans="1:99" s="53" customFormat="1" ht="30" customHeight="1" thickBot="1" x14ac:dyDescent="0.25">
      <c r="A60" s="1067"/>
      <c r="B60" s="1067"/>
      <c r="C60" s="1064"/>
      <c r="D60" s="1455"/>
      <c r="E60" s="1323"/>
      <c r="F60" s="1065"/>
      <c r="G60" s="1329"/>
      <c r="H60" s="1065"/>
      <c r="I60" s="1065"/>
      <c r="J60" s="1065"/>
      <c r="K60" s="1366"/>
      <c r="L60" s="601" t="s">
        <v>504</v>
      </c>
      <c r="M60" s="696">
        <f>M57+M58</f>
        <v>1</v>
      </c>
      <c r="N60" s="697">
        <f>N57+N58</f>
        <v>671</v>
      </c>
      <c r="O60" s="698">
        <f>M60/N60</f>
        <v>1.4903129657228018E-3</v>
      </c>
      <c r="P60" s="697">
        <f>P57+P58</f>
        <v>0</v>
      </c>
      <c r="Q60" s="697">
        <f>Q57+Q58</f>
        <v>671</v>
      </c>
      <c r="R60" s="698">
        <f>P60/Q60</f>
        <v>0</v>
      </c>
      <c r="S60" s="697">
        <f>S57+S58</f>
        <v>1</v>
      </c>
      <c r="T60" s="697">
        <f>T57+T58</f>
        <v>671</v>
      </c>
      <c r="U60" s="698">
        <f t="shared" ref="U60:U65" si="130">S60/T60</f>
        <v>1.4903129657228018E-3</v>
      </c>
      <c r="V60" s="699">
        <f>U60/$K57</f>
        <v>2.1290185224611454E-3</v>
      </c>
      <c r="W60" s="717">
        <f>W57+W58</f>
        <v>6</v>
      </c>
      <c r="X60" s="697">
        <f>X57+X58</f>
        <v>671</v>
      </c>
      <c r="Y60" s="698">
        <f t="shared" ref="Y60:Y65" si="131">W60/X60</f>
        <v>8.9418777943368107E-3</v>
      </c>
      <c r="Z60" s="697">
        <f>Z57+Z58</f>
        <v>0</v>
      </c>
      <c r="AA60" s="697">
        <f>AA57+AA58</f>
        <v>671</v>
      </c>
      <c r="AB60" s="698">
        <f t="shared" ref="AB60:AB65" si="132">Z60/AA60</f>
        <v>0</v>
      </c>
      <c r="AC60" s="697">
        <f>AC57+AC58</f>
        <v>6</v>
      </c>
      <c r="AD60" s="697">
        <f>AD57+AD58</f>
        <v>671</v>
      </c>
      <c r="AE60" s="698">
        <f t="shared" ref="AE60:AE65" si="133">AC60/AD60</f>
        <v>8.9418777943368107E-3</v>
      </c>
      <c r="AF60" s="718">
        <f>AE60/$K57</f>
        <v>1.2774111134766872E-2</v>
      </c>
      <c r="AG60" s="696">
        <f>AG57+AG58</f>
        <v>7</v>
      </c>
      <c r="AH60" s="697">
        <f>AH57+AH58</f>
        <v>671</v>
      </c>
      <c r="AI60" s="698">
        <f t="shared" ref="AI60:AI69" si="134">AG60/AH60</f>
        <v>1.0432190760059613E-2</v>
      </c>
      <c r="AJ60" s="697">
        <f>AJ57+AJ58</f>
        <v>0</v>
      </c>
      <c r="AK60" s="697">
        <f>AK57+AK58</f>
        <v>671</v>
      </c>
      <c r="AL60" s="698">
        <f t="shared" ref="AL60:AL69" si="135">AJ60/AK60</f>
        <v>0</v>
      </c>
      <c r="AM60" s="697">
        <f>AM57+AM58</f>
        <v>7</v>
      </c>
      <c r="AN60" s="697">
        <f>AN57+AN58</f>
        <v>671</v>
      </c>
      <c r="AO60" s="698">
        <f t="shared" ref="AO60:AO70" si="136">AM60/AN60</f>
        <v>1.0432190760059613E-2</v>
      </c>
      <c r="AP60" s="698">
        <f>$K57/2</f>
        <v>0.35</v>
      </c>
      <c r="AQ60" s="716">
        <f>AO60/AP60</f>
        <v>2.9806259314456039E-2</v>
      </c>
      <c r="AR60" s="717">
        <f>AR57+AR58</f>
        <v>1</v>
      </c>
      <c r="AS60" s="697">
        <f>AS57+AS58</f>
        <v>671</v>
      </c>
      <c r="AT60" s="698">
        <f>AR60/AS60</f>
        <v>1.4903129657228018E-3</v>
      </c>
      <c r="AU60" s="697">
        <f>AU57+AU58</f>
        <v>0</v>
      </c>
      <c r="AV60" s="697">
        <f>AV57+AV58</f>
        <v>671</v>
      </c>
      <c r="AW60" s="698">
        <f t="shared" ref="AW60:AW69" si="137">AU60/AV60</f>
        <v>0</v>
      </c>
      <c r="AX60" s="697">
        <f>AX57+AX58</f>
        <v>1</v>
      </c>
      <c r="AY60" s="697">
        <f>AY57+AY58</f>
        <v>671</v>
      </c>
      <c r="AZ60" s="698">
        <f>AX60/AY60</f>
        <v>1.4903129657228018E-3</v>
      </c>
      <c r="BA60" s="719">
        <f>AZ60/$K57</f>
        <v>2.1290185224611454E-3</v>
      </c>
      <c r="BB60" s="717">
        <f>BB57+BB58</f>
        <v>14</v>
      </c>
      <c r="BC60" s="697">
        <f>BC57+BC58</f>
        <v>671</v>
      </c>
      <c r="BD60" s="698">
        <f>BB60/BC60</f>
        <v>2.0864381520119227E-2</v>
      </c>
      <c r="BE60" s="697">
        <f>BE57+BE58</f>
        <v>0</v>
      </c>
      <c r="BF60" s="697">
        <f>BF57+BF58</f>
        <v>671</v>
      </c>
      <c r="BG60" s="698">
        <f>BE60/BF60</f>
        <v>0</v>
      </c>
      <c r="BH60" s="697">
        <f>BH57+BH58</f>
        <v>14</v>
      </c>
      <c r="BI60" s="697">
        <f>BI57+BI58</f>
        <v>671</v>
      </c>
      <c r="BJ60" s="698">
        <f>BH60/BI60</f>
        <v>2.0864381520119227E-2</v>
      </c>
      <c r="BK60" s="719">
        <f>BJ60/$K57</f>
        <v>2.9806259314456039E-2</v>
      </c>
      <c r="BL60" s="696">
        <f>BL57+BL58</f>
        <v>15</v>
      </c>
      <c r="BM60" s="697">
        <f>BM57+BM58</f>
        <v>671</v>
      </c>
      <c r="BN60" s="698">
        <f t="shared" ref="BN60:BN69" si="138">BL60/BM60</f>
        <v>2.2354694485842028E-2</v>
      </c>
      <c r="BO60" s="697">
        <f>BO57+BO58</f>
        <v>0</v>
      </c>
      <c r="BP60" s="697">
        <f>BP57+BP58</f>
        <v>671</v>
      </c>
      <c r="BQ60" s="698">
        <f t="shared" ref="BQ60:BQ69" si="139">BO60/BP60</f>
        <v>0</v>
      </c>
      <c r="BR60" s="697">
        <f>BR57+BR58</f>
        <v>15</v>
      </c>
      <c r="BS60" s="697">
        <f>BS57+BS58</f>
        <v>671</v>
      </c>
      <c r="BT60" s="698">
        <f t="shared" ref="BT60:BT70" si="140">BR60/BS60</f>
        <v>2.2354694485842028E-2</v>
      </c>
      <c r="BU60" s="698">
        <f>$K57</f>
        <v>0.7</v>
      </c>
      <c r="BV60" s="720">
        <f>BT60/BU60</f>
        <v>3.1935277836917186E-2</v>
      </c>
      <c r="BW60" s="617">
        <f>BW57+BW58</f>
        <v>22</v>
      </c>
      <c r="BX60" s="618">
        <f>BX57+BX58</f>
        <v>671</v>
      </c>
      <c r="BY60" s="634">
        <f t="shared" ref="BY60:BY69" si="141">BW60/BX60</f>
        <v>3.2786885245901641E-2</v>
      </c>
      <c r="BZ60" s="618">
        <f>BZ57+BZ58</f>
        <v>0</v>
      </c>
      <c r="CA60" s="618">
        <f>CA57+CA58</f>
        <v>671</v>
      </c>
      <c r="CB60" s="634">
        <f t="shared" ref="CB60:CB69" si="142">BZ60/CA60</f>
        <v>0</v>
      </c>
      <c r="CC60" s="618">
        <f>CC57+CC58</f>
        <v>22</v>
      </c>
      <c r="CD60" s="618">
        <f>CD57+CD58</f>
        <v>671</v>
      </c>
      <c r="CE60" s="634">
        <f t="shared" ref="CE60:CE70" si="143">CC60/CD60</f>
        <v>3.2786885245901641E-2</v>
      </c>
      <c r="CF60" s="634">
        <f>$K57</f>
        <v>0.7</v>
      </c>
      <c r="CG60" s="742">
        <f>CE60/CF60</f>
        <v>4.6838407494145202E-2</v>
      </c>
      <c r="CH60" s="1394"/>
      <c r="CI60" s="1441"/>
      <c r="CJ60" s="1421"/>
      <c r="CK60" s="1126"/>
      <c r="CL60" s="1126"/>
      <c r="CM60" s="1126"/>
      <c r="CN60" s="1126"/>
      <c r="CO60" s="1126"/>
      <c r="CP60" s="1126"/>
      <c r="CQ60" s="1126"/>
      <c r="CR60" s="1126"/>
      <c r="CS60" s="1126"/>
      <c r="CT60" s="1126"/>
      <c r="CU60" s="1126"/>
    </row>
    <row r="61" spans="1:99" ht="154.5" customHeight="1" thickBot="1" x14ac:dyDescent="0.25">
      <c r="A61" s="1067"/>
      <c r="B61" s="1067"/>
      <c r="C61" s="1064"/>
      <c r="D61" s="1456"/>
      <c r="E61" s="537" t="s">
        <v>98</v>
      </c>
      <c r="F61" s="534" t="s">
        <v>99</v>
      </c>
      <c r="G61" s="741" t="s">
        <v>100</v>
      </c>
      <c r="H61" s="534" t="s">
        <v>19</v>
      </c>
      <c r="I61" s="534" t="s">
        <v>570</v>
      </c>
      <c r="J61" s="535">
        <v>2022</v>
      </c>
      <c r="K61" s="536">
        <v>1</v>
      </c>
      <c r="L61" s="603" t="s">
        <v>571</v>
      </c>
      <c r="M61" s="684"/>
      <c r="N61" s="685"/>
      <c r="O61" s="721"/>
      <c r="P61" s="685"/>
      <c r="Q61" s="685"/>
      <c r="R61" s="721"/>
      <c r="S61" s="685">
        <v>1</v>
      </c>
      <c r="T61" s="685">
        <v>1</v>
      </c>
      <c r="U61" s="721">
        <f t="shared" si="130"/>
        <v>1</v>
      </c>
      <c r="V61" s="722">
        <v>0.25</v>
      </c>
      <c r="W61" s="686"/>
      <c r="X61" s="685"/>
      <c r="Y61" s="721"/>
      <c r="Z61" s="685"/>
      <c r="AA61" s="685"/>
      <c r="AB61" s="721"/>
      <c r="AC61" s="685">
        <v>1</v>
      </c>
      <c r="AD61" s="685">
        <v>1</v>
      </c>
      <c r="AE61" s="721">
        <f t="shared" si="133"/>
        <v>1</v>
      </c>
      <c r="AF61" s="723">
        <v>0.25</v>
      </c>
      <c r="AG61" s="687">
        <f t="shared" ref="AG61:AH64" si="144">M61+W61</f>
        <v>0</v>
      </c>
      <c r="AH61" s="688">
        <f t="shared" si="144"/>
        <v>0</v>
      </c>
      <c r="AI61" s="724" t="e">
        <f t="shared" si="134"/>
        <v>#DIV/0!</v>
      </c>
      <c r="AJ61" s="688">
        <f t="shared" ref="AJ61:AK64" si="145">P61+Z61</f>
        <v>0</v>
      </c>
      <c r="AK61" s="688">
        <f t="shared" si="145"/>
        <v>0</v>
      </c>
      <c r="AL61" s="724" t="e">
        <f t="shared" si="135"/>
        <v>#DIV/0!</v>
      </c>
      <c r="AM61" s="688">
        <f t="shared" ref="AM61:AN64" si="146">S61+AC61</f>
        <v>2</v>
      </c>
      <c r="AN61" s="688">
        <f t="shared" si="146"/>
        <v>2</v>
      </c>
      <c r="AO61" s="724">
        <f t="shared" si="136"/>
        <v>1</v>
      </c>
      <c r="AP61" s="724">
        <v>1</v>
      </c>
      <c r="AQ61" s="689">
        <v>0.5</v>
      </c>
      <c r="AR61" s="684"/>
      <c r="AS61" s="685"/>
      <c r="AT61" s="721"/>
      <c r="AU61" s="685"/>
      <c r="AV61" s="685"/>
      <c r="AW61" s="721"/>
      <c r="AX61" s="685">
        <v>3</v>
      </c>
      <c r="AY61" s="685">
        <v>3</v>
      </c>
      <c r="AZ61" s="721">
        <f t="shared" ref="AZ61:AZ68" si="147">AX61/AY61</f>
        <v>1</v>
      </c>
      <c r="BA61" s="721">
        <v>0.25</v>
      </c>
      <c r="BB61" s="684"/>
      <c r="BC61" s="685"/>
      <c r="BD61" s="721"/>
      <c r="BE61" s="685"/>
      <c r="BF61" s="685"/>
      <c r="BG61" s="721"/>
      <c r="BH61" s="685">
        <v>0</v>
      </c>
      <c r="BI61" s="685">
        <v>0</v>
      </c>
      <c r="BJ61" s="721" t="e">
        <f t="shared" ref="BJ61:BJ69" si="148">BH61/BI61</f>
        <v>#DIV/0!</v>
      </c>
      <c r="BK61" s="723"/>
      <c r="BL61" s="687">
        <f t="shared" ref="BL61:BM64" si="149">AR61+BB61</f>
        <v>0</v>
      </c>
      <c r="BM61" s="688">
        <f t="shared" si="149"/>
        <v>0</v>
      </c>
      <c r="BN61" s="724" t="e">
        <f t="shared" si="138"/>
        <v>#DIV/0!</v>
      </c>
      <c r="BO61" s="688">
        <f t="shared" ref="BO61:BP64" si="150">AU61+BE61</f>
        <v>0</v>
      </c>
      <c r="BP61" s="688">
        <f t="shared" si="150"/>
        <v>0</v>
      </c>
      <c r="BQ61" s="724" t="e">
        <f t="shared" si="139"/>
        <v>#DIV/0!</v>
      </c>
      <c r="BR61" s="688">
        <f t="shared" ref="BR61:BS64" si="151">AX61+BH61</f>
        <v>3</v>
      </c>
      <c r="BS61" s="688">
        <f t="shared" si="151"/>
        <v>3</v>
      </c>
      <c r="BT61" s="724">
        <f t="shared" si="140"/>
        <v>1</v>
      </c>
      <c r="BU61" s="724">
        <v>1</v>
      </c>
      <c r="BV61" s="690">
        <v>0.75</v>
      </c>
      <c r="BW61" s="728">
        <f t="shared" ref="BW61:BX64" si="152">AG61+BL61</f>
        <v>0</v>
      </c>
      <c r="BX61" s="728">
        <f t="shared" si="152"/>
        <v>0</v>
      </c>
      <c r="BY61" s="729" t="e">
        <f t="shared" si="141"/>
        <v>#DIV/0!</v>
      </c>
      <c r="BZ61" s="728">
        <f t="shared" ref="BZ61:CA64" si="153">AJ61+BO61</f>
        <v>0</v>
      </c>
      <c r="CA61" s="728">
        <f t="shared" si="153"/>
        <v>0</v>
      </c>
      <c r="CB61" s="729" t="e">
        <f t="shared" si="142"/>
        <v>#DIV/0!</v>
      </c>
      <c r="CC61" s="728">
        <f t="shared" ref="CC61:CD64" si="154">AM61+BR61</f>
        <v>5</v>
      </c>
      <c r="CD61" s="728">
        <f t="shared" si="154"/>
        <v>5</v>
      </c>
      <c r="CE61" s="729">
        <f t="shared" si="143"/>
        <v>1</v>
      </c>
      <c r="CF61" s="729">
        <v>1</v>
      </c>
      <c r="CG61" s="436">
        <v>1</v>
      </c>
      <c r="CH61" s="660">
        <v>0.01</v>
      </c>
      <c r="CI61" s="443">
        <f>CG61*CH61</f>
        <v>0.01</v>
      </c>
      <c r="CJ61" s="673" t="s">
        <v>572</v>
      </c>
      <c r="CK61" s="50">
        <v>1</v>
      </c>
      <c r="CL61" s="50">
        <v>1</v>
      </c>
      <c r="CM61" s="50">
        <v>1</v>
      </c>
      <c r="CN61" s="50">
        <v>1</v>
      </c>
      <c r="CO61" s="50">
        <v>1</v>
      </c>
      <c r="CP61" s="50">
        <v>1</v>
      </c>
      <c r="CQ61" s="50">
        <v>1</v>
      </c>
      <c r="CR61" s="50">
        <v>1</v>
      </c>
      <c r="CS61" s="38" t="s">
        <v>573</v>
      </c>
      <c r="CT61" s="51" t="s">
        <v>574</v>
      </c>
      <c r="CU61" s="51" t="s">
        <v>532</v>
      </c>
    </row>
    <row r="62" spans="1:99" ht="39" customHeight="1" x14ac:dyDescent="0.2">
      <c r="A62" s="1067"/>
      <c r="B62" s="1067"/>
      <c r="C62" s="1064"/>
      <c r="D62" s="1318" t="s">
        <v>339</v>
      </c>
      <c r="E62" s="1221" t="s">
        <v>102</v>
      </c>
      <c r="F62" s="1272" t="s">
        <v>103</v>
      </c>
      <c r="G62" s="1327" t="s">
        <v>104</v>
      </c>
      <c r="H62" s="1272" t="s">
        <v>19</v>
      </c>
      <c r="I62" s="1252" t="s">
        <v>575</v>
      </c>
      <c r="J62" s="1340">
        <v>2022</v>
      </c>
      <c r="K62" s="1295">
        <v>0.85</v>
      </c>
      <c r="L62" s="599" t="s">
        <v>513</v>
      </c>
      <c r="M62" s="648">
        <v>2</v>
      </c>
      <c r="N62" s="597">
        <v>3</v>
      </c>
      <c r="O62" s="614">
        <f>M62/N62</f>
        <v>0.66666666666666663</v>
      </c>
      <c r="P62" s="597">
        <v>0</v>
      </c>
      <c r="Q62" s="597">
        <v>1</v>
      </c>
      <c r="R62" s="614">
        <f t="shared" si="101"/>
        <v>0</v>
      </c>
      <c r="S62" s="597">
        <f t="shared" ref="S62:T64" si="155">M62+P62</f>
        <v>2</v>
      </c>
      <c r="T62" s="597">
        <f t="shared" si="155"/>
        <v>4</v>
      </c>
      <c r="U62" s="614">
        <f t="shared" si="130"/>
        <v>0.5</v>
      </c>
      <c r="V62" s="700"/>
      <c r="W62" s="645">
        <v>0</v>
      </c>
      <c r="X62" s="597">
        <v>2</v>
      </c>
      <c r="Y62" s="614">
        <f t="shared" si="131"/>
        <v>0</v>
      </c>
      <c r="Z62" s="597">
        <v>0</v>
      </c>
      <c r="AA62" s="597">
        <v>0</v>
      </c>
      <c r="AB62" s="614" t="e">
        <f t="shared" si="132"/>
        <v>#DIV/0!</v>
      </c>
      <c r="AC62" s="597">
        <f t="shared" ref="AC62:AD64" si="156">W62+Z62</f>
        <v>0</v>
      </c>
      <c r="AD62" s="597">
        <f t="shared" si="156"/>
        <v>2</v>
      </c>
      <c r="AE62" s="614">
        <f t="shared" si="133"/>
        <v>0</v>
      </c>
      <c r="AF62" s="655"/>
      <c r="AG62" s="639">
        <f t="shared" si="144"/>
        <v>2</v>
      </c>
      <c r="AH62" s="616">
        <f>N62+X62</f>
        <v>5</v>
      </c>
      <c r="AI62" s="652">
        <f t="shared" si="134"/>
        <v>0.4</v>
      </c>
      <c r="AJ62" s="616">
        <f t="shared" si="145"/>
        <v>0</v>
      </c>
      <c r="AK62" s="616">
        <f t="shared" si="145"/>
        <v>1</v>
      </c>
      <c r="AL62" s="652">
        <f t="shared" si="135"/>
        <v>0</v>
      </c>
      <c r="AM62" s="616">
        <f t="shared" si="146"/>
        <v>2</v>
      </c>
      <c r="AN62" s="616">
        <f t="shared" si="146"/>
        <v>6</v>
      </c>
      <c r="AO62" s="652">
        <f t="shared" si="136"/>
        <v>0.33333333333333331</v>
      </c>
      <c r="AP62" s="652"/>
      <c r="AQ62" s="672"/>
      <c r="AR62" s="648">
        <v>4</v>
      </c>
      <c r="AS62" s="597">
        <v>4</v>
      </c>
      <c r="AT62" s="614">
        <f t="shared" ref="AT62:AT69" si="157">AR62/AS62</f>
        <v>1</v>
      </c>
      <c r="AU62" s="597">
        <v>0</v>
      </c>
      <c r="AV62" s="597">
        <v>0</v>
      </c>
      <c r="AW62" s="614" t="e">
        <f t="shared" si="137"/>
        <v>#DIV/0!</v>
      </c>
      <c r="AX62" s="597">
        <f t="shared" ref="AX62:AY64" si="158">AR62+AU62</f>
        <v>4</v>
      </c>
      <c r="AY62" s="597">
        <f t="shared" si="158"/>
        <v>4</v>
      </c>
      <c r="AZ62" s="614">
        <f t="shared" si="147"/>
        <v>1</v>
      </c>
      <c r="BA62" s="651"/>
      <c r="BB62" s="648">
        <v>1</v>
      </c>
      <c r="BC62" s="597">
        <v>1</v>
      </c>
      <c r="BD62" s="614">
        <f t="shared" ref="BD62:BD65" si="159">BB62/BC62</f>
        <v>1</v>
      </c>
      <c r="BE62" s="597">
        <v>0</v>
      </c>
      <c r="BF62" s="597">
        <v>4</v>
      </c>
      <c r="BG62" s="614">
        <f t="shared" ref="BG62:BG65" si="160">BE62/BF62</f>
        <v>0</v>
      </c>
      <c r="BH62" s="597">
        <f t="shared" ref="BH62:BI64" si="161">BB62+BE62</f>
        <v>1</v>
      </c>
      <c r="BI62" s="597">
        <f t="shared" si="161"/>
        <v>5</v>
      </c>
      <c r="BJ62" s="614">
        <f t="shared" si="148"/>
        <v>0.2</v>
      </c>
      <c r="BK62" s="651"/>
      <c r="BL62" s="639">
        <f t="shared" si="149"/>
        <v>5</v>
      </c>
      <c r="BM62" s="616">
        <f t="shared" si="149"/>
        <v>5</v>
      </c>
      <c r="BN62" s="652">
        <f t="shared" si="138"/>
        <v>1</v>
      </c>
      <c r="BO62" s="616">
        <f t="shared" si="150"/>
        <v>0</v>
      </c>
      <c r="BP62" s="616">
        <f t="shared" si="150"/>
        <v>4</v>
      </c>
      <c r="BQ62" s="652">
        <f t="shared" si="139"/>
        <v>0</v>
      </c>
      <c r="BR62" s="616">
        <f t="shared" si="151"/>
        <v>5</v>
      </c>
      <c r="BS62" s="616">
        <f t="shared" si="151"/>
        <v>9</v>
      </c>
      <c r="BT62" s="652">
        <f t="shared" si="140"/>
        <v>0.55555555555555558</v>
      </c>
      <c r="BU62" s="652"/>
      <c r="BV62" s="727"/>
      <c r="BW62" s="663">
        <f t="shared" si="152"/>
        <v>7</v>
      </c>
      <c r="BX62" s="664">
        <f t="shared" si="152"/>
        <v>10</v>
      </c>
      <c r="BY62" s="665">
        <f t="shared" si="141"/>
        <v>0.7</v>
      </c>
      <c r="BZ62" s="664">
        <f t="shared" si="153"/>
        <v>0</v>
      </c>
      <c r="CA62" s="664">
        <f t="shared" si="153"/>
        <v>5</v>
      </c>
      <c r="CB62" s="665">
        <f t="shared" si="142"/>
        <v>0</v>
      </c>
      <c r="CC62" s="664">
        <f t="shared" si="154"/>
        <v>7</v>
      </c>
      <c r="CD62" s="664">
        <f t="shared" si="154"/>
        <v>15</v>
      </c>
      <c r="CE62" s="665">
        <f t="shared" si="143"/>
        <v>0.46666666666666667</v>
      </c>
      <c r="CF62" s="665"/>
      <c r="CG62" s="671"/>
      <c r="CH62" s="1195">
        <v>0.02</v>
      </c>
      <c r="CI62" s="1197">
        <f>CG65*CH62</f>
        <v>1.5641711229946526E-2</v>
      </c>
      <c r="CJ62" s="1199" t="s">
        <v>576</v>
      </c>
      <c r="CK62" s="1150">
        <v>1</v>
      </c>
      <c r="CL62" s="1150">
        <v>1</v>
      </c>
      <c r="CM62" s="1150">
        <v>1</v>
      </c>
      <c r="CN62" s="1150">
        <v>1</v>
      </c>
      <c r="CO62" s="1110"/>
      <c r="CP62" s="1110"/>
      <c r="CQ62" s="1110"/>
      <c r="CR62" s="1110"/>
      <c r="CS62" s="1110" t="s">
        <v>577</v>
      </c>
      <c r="CT62" s="1110" t="s">
        <v>531</v>
      </c>
      <c r="CU62" s="1110" t="s">
        <v>532</v>
      </c>
    </row>
    <row r="63" spans="1:99" ht="39" customHeight="1" x14ac:dyDescent="0.2">
      <c r="A63" s="1067"/>
      <c r="B63" s="1067"/>
      <c r="C63" s="1064"/>
      <c r="D63" s="1319"/>
      <c r="E63" s="1222"/>
      <c r="F63" s="1064"/>
      <c r="G63" s="1328"/>
      <c r="H63" s="1064"/>
      <c r="I63" s="1075"/>
      <c r="J63" s="1341"/>
      <c r="K63" s="1330"/>
      <c r="L63" s="600" t="s">
        <v>518</v>
      </c>
      <c r="M63" s="598">
        <v>7</v>
      </c>
      <c r="N63" s="45">
        <v>8</v>
      </c>
      <c r="O63" s="42">
        <f>M63/N63</f>
        <v>0.875</v>
      </c>
      <c r="P63" s="45">
        <v>3</v>
      </c>
      <c r="Q63" s="45">
        <v>4</v>
      </c>
      <c r="R63" s="42">
        <f t="shared" si="101"/>
        <v>0.75</v>
      </c>
      <c r="S63" s="45">
        <f t="shared" si="155"/>
        <v>10</v>
      </c>
      <c r="T63" s="45">
        <f t="shared" si="155"/>
        <v>12</v>
      </c>
      <c r="U63" s="42">
        <f t="shared" si="130"/>
        <v>0.83333333333333337</v>
      </c>
      <c r="V63" s="72"/>
      <c r="W63" s="529">
        <v>7</v>
      </c>
      <c r="X63" s="45">
        <v>8</v>
      </c>
      <c r="Y63" s="42">
        <f t="shared" si="131"/>
        <v>0.875</v>
      </c>
      <c r="Z63" s="45">
        <v>1</v>
      </c>
      <c r="AA63" s="45">
        <v>1</v>
      </c>
      <c r="AB63" s="42">
        <f t="shared" si="132"/>
        <v>1</v>
      </c>
      <c r="AC63" s="45">
        <f t="shared" si="156"/>
        <v>8</v>
      </c>
      <c r="AD63" s="45">
        <f t="shared" si="156"/>
        <v>9</v>
      </c>
      <c r="AE63" s="42">
        <f t="shared" si="133"/>
        <v>0.88888888888888884</v>
      </c>
      <c r="AF63" s="69"/>
      <c r="AG63" s="607">
        <f t="shared" si="144"/>
        <v>14</v>
      </c>
      <c r="AH63" s="608">
        <f t="shared" si="144"/>
        <v>16</v>
      </c>
      <c r="AI63" s="369">
        <f t="shared" si="134"/>
        <v>0.875</v>
      </c>
      <c r="AJ63" s="608">
        <f t="shared" si="145"/>
        <v>4</v>
      </c>
      <c r="AK63" s="608">
        <f t="shared" si="145"/>
        <v>5</v>
      </c>
      <c r="AL63" s="369">
        <f t="shared" si="135"/>
        <v>0.8</v>
      </c>
      <c r="AM63" s="608">
        <f t="shared" si="146"/>
        <v>18</v>
      </c>
      <c r="AN63" s="608">
        <f t="shared" si="146"/>
        <v>21</v>
      </c>
      <c r="AO63" s="369">
        <f t="shared" si="136"/>
        <v>0.8571428571428571</v>
      </c>
      <c r="AP63" s="369"/>
      <c r="AQ63" s="407"/>
      <c r="AR63" s="598">
        <v>4</v>
      </c>
      <c r="AS63" s="45">
        <v>6</v>
      </c>
      <c r="AT63" s="42">
        <f t="shared" si="157"/>
        <v>0.66666666666666663</v>
      </c>
      <c r="AU63" s="45">
        <v>0</v>
      </c>
      <c r="AV63" s="45">
        <v>0</v>
      </c>
      <c r="AW63" s="42" t="e">
        <f t="shared" si="137"/>
        <v>#DIV/0!</v>
      </c>
      <c r="AX63" s="45">
        <f t="shared" si="158"/>
        <v>4</v>
      </c>
      <c r="AY63" s="45">
        <f t="shared" si="158"/>
        <v>6</v>
      </c>
      <c r="AZ63" s="42">
        <f t="shared" si="147"/>
        <v>0.66666666666666663</v>
      </c>
      <c r="BA63" s="650"/>
      <c r="BB63" s="598">
        <v>5</v>
      </c>
      <c r="BC63" s="45">
        <v>5</v>
      </c>
      <c r="BD63" s="42">
        <f t="shared" si="159"/>
        <v>1</v>
      </c>
      <c r="BE63" s="45">
        <v>3</v>
      </c>
      <c r="BF63" s="45">
        <v>3</v>
      </c>
      <c r="BG63" s="42">
        <f t="shared" si="160"/>
        <v>1</v>
      </c>
      <c r="BH63" s="45">
        <f t="shared" si="161"/>
        <v>8</v>
      </c>
      <c r="BI63" s="45">
        <f t="shared" si="161"/>
        <v>8</v>
      </c>
      <c r="BJ63" s="42">
        <f t="shared" si="148"/>
        <v>1</v>
      </c>
      <c r="BK63" s="650"/>
      <c r="BL63" s="607">
        <f t="shared" si="149"/>
        <v>9</v>
      </c>
      <c r="BM63" s="608">
        <f t="shared" si="149"/>
        <v>11</v>
      </c>
      <c r="BN63" s="369">
        <f t="shared" si="138"/>
        <v>0.81818181818181823</v>
      </c>
      <c r="BO63" s="608">
        <f t="shared" si="150"/>
        <v>3</v>
      </c>
      <c r="BP63" s="608">
        <f t="shared" si="150"/>
        <v>3</v>
      </c>
      <c r="BQ63" s="369">
        <f t="shared" si="139"/>
        <v>1</v>
      </c>
      <c r="BR63" s="608">
        <f t="shared" si="151"/>
        <v>12</v>
      </c>
      <c r="BS63" s="608">
        <f t="shared" si="151"/>
        <v>14</v>
      </c>
      <c r="BT63" s="369">
        <f t="shared" si="140"/>
        <v>0.8571428571428571</v>
      </c>
      <c r="BU63" s="369"/>
      <c r="BV63" s="657"/>
      <c r="BW63" s="666">
        <f t="shared" si="152"/>
        <v>23</v>
      </c>
      <c r="BX63" s="653">
        <f t="shared" si="152"/>
        <v>27</v>
      </c>
      <c r="BY63" s="649">
        <f t="shared" si="141"/>
        <v>0.85185185185185186</v>
      </c>
      <c r="BZ63" s="653">
        <f t="shared" si="153"/>
        <v>7</v>
      </c>
      <c r="CA63" s="653">
        <f t="shared" si="153"/>
        <v>8</v>
      </c>
      <c r="CB63" s="649">
        <f t="shared" si="142"/>
        <v>0.875</v>
      </c>
      <c r="CC63" s="653">
        <f t="shared" si="154"/>
        <v>30</v>
      </c>
      <c r="CD63" s="653">
        <f t="shared" si="154"/>
        <v>35</v>
      </c>
      <c r="CE63" s="649">
        <f t="shared" si="143"/>
        <v>0.8571428571428571</v>
      </c>
      <c r="CF63" s="649"/>
      <c r="CG63" s="118"/>
      <c r="CH63" s="1196"/>
      <c r="CI63" s="1198"/>
      <c r="CJ63" s="1201"/>
      <c r="CK63" s="1152"/>
      <c r="CL63" s="1152"/>
      <c r="CM63" s="1152"/>
      <c r="CN63" s="1152"/>
      <c r="CO63" s="1111"/>
      <c r="CP63" s="1111"/>
      <c r="CQ63" s="1111"/>
      <c r="CR63" s="1111"/>
      <c r="CS63" s="1111"/>
      <c r="CT63" s="1111"/>
      <c r="CU63" s="1111"/>
    </row>
    <row r="64" spans="1:99" ht="39" customHeight="1" x14ac:dyDescent="0.2">
      <c r="A64" s="1067"/>
      <c r="B64" s="1067"/>
      <c r="C64" s="1064"/>
      <c r="D64" s="1319"/>
      <c r="E64" s="1222"/>
      <c r="F64" s="1064"/>
      <c r="G64" s="1328"/>
      <c r="H64" s="1064"/>
      <c r="I64" s="1075"/>
      <c r="J64" s="1341"/>
      <c r="K64" s="1330"/>
      <c r="L64" s="600" t="s">
        <v>519</v>
      </c>
      <c r="M64" s="598">
        <v>6</v>
      </c>
      <c r="N64" s="45">
        <v>10</v>
      </c>
      <c r="O64" s="42">
        <f>M64/N64</f>
        <v>0.6</v>
      </c>
      <c r="P64" s="45">
        <v>8</v>
      </c>
      <c r="Q64" s="45">
        <v>11</v>
      </c>
      <c r="R64" s="42">
        <f t="shared" si="101"/>
        <v>0.72727272727272729</v>
      </c>
      <c r="S64" s="45">
        <f t="shared" si="155"/>
        <v>14</v>
      </c>
      <c r="T64" s="45">
        <f t="shared" si="155"/>
        <v>21</v>
      </c>
      <c r="U64" s="42">
        <f t="shared" si="130"/>
        <v>0.66666666666666663</v>
      </c>
      <c r="V64" s="72"/>
      <c r="W64" s="529">
        <v>3</v>
      </c>
      <c r="X64" s="45">
        <v>15</v>
      </c>
      <c r="Y64" s="42">
        <f t="shared" si="131"/>
        <v>0.2</v>
      </c>
      <c r="Z64" s="45">
        <v>12</v>
      </c>
      <c r="AA64" s="45">
        <v>16</v>
      </c>
      <c r="AB64" s="42">
        <f t="shared" si="132"/>
        <v>0.75</v>
      </c>
      <c r="AC64" s="45">
        <f t="shared" si="156"/>
        <v>15</v>
      </c>
      <c r="AD64" s="45">
        <f t="shared" si="156"/>
        <v>31</v>
      </c>
      <c r="AE64" s="42">
        <f t="shared" si="133"/>
        <v>0.4838709677419355</v>
      </c>
      <c r="AF64" s="69"/>
      <c r="AG64" s="607">
        <f t="shared" si="144"/>
        <v>9</v>
      </c>
      <c r="AH64" s="633">
        <f t="shared" si="144"/>
        <v>25</v>
      </c>
      <c r="AI64" s="369">
        <f t="shared" si="134"/>
        <v>0.36</v>
      </c>
      <c r="AJ64" s="633">
        <f t="shared" si="145"/>
        <v>20</v>
      </c>
      <c r="AK64" s="633">
        <f t="shared" si="145"/>
        <v>27</v>
      </c>
      <c r="AL64" s="369">
        <f t="shared" si="135"/>
        <v>0.7407407407407407</v>
      </c>
      <c r="AM64" s="608">
        <f t="shared" si="146"/>
        <v>29</v>
      </c>
      <c r="AN64" s="633">
        <f t="shared" si="146"/>
        <v>52</v>
      </c>
      <c r="AO64" s="369">
        <f t="shared" si="136"/>
        <v>0.55769230769230771</v>
      </c>
      <c r="AP64" s="369"/>
      <c r="AQ64" s="407"/>
      <c r="AR64" s="598">
        <v>23</v>
      </c>
      <c r="AS64" s="45">
        <v>30</v>
      </c>
      <c r="AT64" s="42">
        <f t="shared" si="157"/>
        <v>0.76666666666666672</v>
      </c>
      <c r="AU64" s="45">
        <v>0</v>
      </c>
      <c r="AV64" s="45">
        <v>10</v>
      </c>
      <c r="AW64" s="42">
        <f t="shared" si="137"/>
        <v>0</v>
      </c>
      <c r="AX64" s="45">
        <f t="shared" si="158"/>
        <v>23</v>
      </c>
      <c r="AY64" s="45">
        <f t="shared" si="158"/>
        <v>40</v>
      </c>
      <c r="AZ64" s="42">
        <f t="shared" si="147"/>
        <v>0.57499999999999996</v>
      </c>
      <c r="BA64" s="650"/>
      <c r="BB64" s="598">
        <v>14</v>
      </c>
      <c r="BC64" s="45">
        <v>16</v>
      </c>
      <c r="BD64" s="42">
        <f t="shared" si="159"/>
        <v>0.875</v>
      </c>
      <c r="BE64" s="45">
        <v>14</v>
      </c>
      <c r="BF64" s="45">
        <v>18</v>
      </c>
      <c r="BG64" s="42">
        <f t="shared" si="160"/>
        <v>0.77777777777777779</v>
      </c>
      <c r="BH64" s="45">
        <f t="shared" si="161"/>
        <v>28</v>
      </c>
      <c r="BI64" s="45">
        <f t="shared" si="161"/>
        <v>34</v>
      </c>
      <c r="BJ64" s="42">
        <f t="shared" si="148"/>
        <v>0.82352941176470584</v>
      </c>
      <c r="BK64" s="650"/>
      <c r="BL64" s="607">
        <f t="shared" si="149"/>
        <v>37</v>
      </c>
      <c r="BM64" s="633">
        <f t="shared" si="149"/>
        <v>46</v>
      </c>
      <c r="BN64" s="369">
        <f t="shared" si="138"/>
        <v>0.80434782608695654</v>
      </c>
      <c r="BO64" s="633">
        <f t="shared" si="150"/>
        <v>14</v>
      </c>
      <c r="BP64" s="633">
        <f t="shared" si="150"/>
        <v>28</v>
      </c>
      <c r="BQ64" s="369">
        <f t="shared" si="139"/>
        <v>0.5</v>
      </c>
      <c r="BR64" s="608">
        <f t="shared" si="151"/>
        <v>51</v>
      </c>
      <c r="BS64" s="633">
        <f t="shared" si="151"/>
        <v>74</v>
      </c>
      <c r="BT64" s="369">
        <f t="shared" si="140"/>
        <v>0.68918918918918914</v>
      </c>
      <c r="BU64" s="369"/>
      <c r="BV64" s="657"/>
      <c r="BW64" s="666">
        <f t="shared" si="152"/>
        <v>46</v>
      </c>
      <c r="BX64" s="653">
        <f t="shared" si="152"/>
        <v>71</v>
      </c>
      <c r="BY64" s="649">
        <f t="shared" si="141"/>
        <v>0.647887323943662</v>
      </c>
      <c r="BZ64" s="653">
        <f t="shared" si="153"/>
        <v>34</v>
      </c>
      <c r="CA64" s="653">
        <f t="shared" si="153"/>
        <v>55</v>
      </c>
      <c r="CB64" s="649">
        <f t="shared" si="142"/>
        <v>0.61818181818181817</v>
      </c>
      <c r="CC64" s="653">
        <f t="shared" si="154"/>
        <v>80</v>
      </c>
      <c r="CD64" s="653">
        <f t="shared" si="154"/>
        <v>126</v>
      </c>
      <c r="CE64" s="649">
        <f t="shared" si="143"/>
        <v>0.63492063492063489</v>
      </c>
      <c r="CF64" s="649"/>
      <c r="CG64" s="118"/>
      <c r="CH64" s="1196"/>
      <c r="CI64" s="1198"/>
      <c r="CJ64" s="1199" t="s">
        <v>578</v>
      </c>
      <c r="CK64" s="1150">
        <v>1</v>
      </c>
      <c r="CL64" s="1150">
        <v>1</v>
      </c>
      <c r="CM64" s="1150">
        <v>1</v>
      </c>
      <c r="CN64" s="1150">
        <v>1</v>
      </c>
      <c r="CO64" s="1110"/>
      <c r="CP64" s="1110"/>
      <c r="CQ64" s="1110"/>
      <c r="CR64" s="1110"/>
      <c r="CS64" s="1110" t="s">
        <v>579</v>
      </c>
      <c r="CT64" s="1110" t="s">
        <v>531</v>
      </c>
      <c r="CU64" s="1110" t="s">
        <v>532</v>
      </c>
    </row>
    <row r="65" spans="1:99" ht="39" customHeight="1" thickBot="1" x14ac:dyDescent="0.25">
      <c r="A65" s="1067"/>
      <c r="B65" s="1067"/>
      <c r="C65" s="1064"/>
      <c r="D65" s="1319"/>
      <c r="E65" s="1223"/>
      <c r="F65" s="1065"/>
      <c r="G65" s="1329"/>
      <c r="H65" s="1065"/>
      <c r="I65" s="1076"/>
      <c r="J65" s="1342"/>
      <c r="K65" s="1296"/>
      <c r="L65" s="601" t="s">
        <v>504</v>
      </c>
      <c r="M65" s="696">
        <f>SUM(M62:M64)</f>
        <v>15</v>
      </c>
      <c r="N65" s="697">
        <f>SUM(N62:N64)</f>
        <v>21</v>
      </c>
      <c r="O65" s="698">
        <f>M65/N65</f>
        <v>0.7142857142857143</v>
      </c>
      <c r="P65" s="697">
        <f>SUM(P62:P64)</f>
        <v>11</v>
      </c>
      <c r="Q65" s="697">
        <f>SUM(Q62:Q64)</f>
        <v>16</v>
      </c>
      <c r="R65" s="698">
        <f t="shared" si="101"/>
        <v>0.6875</v>
      </c>
      <c r="S65" s="697">
        <f>SUM(S62:S64)</f>
        <v>26</v>
      </c>
      <c r="T65" s="697">
        <f>SUM(T62:T64)</f>
        <v>37</v>
      </c>
      <c r="U65" s="698">
        <f t="shared" si="130"/>
        <v>0.70270270270270274</v>
      </c>
      <c r="V65" s="699">
        <f>U65/$K62*0.25</f>
        <v>0.20667726550079493</v>
      </c>
      <c r="W65" s="717">
        <f>SUM(W62:W64)</f>
        <v>10</v>
      </c>
      <c r="X65" s="697">
        <f>SUM(X62:X64)</f>
        <v>25</v>
      </c>
      <c r="Y65" s="698">
        <f t="shared" si="131"/>
        <v>0.4</v>
      </c>
      <c r="Z65" s="697">
        <f>SUM(Z62:Z64)</f>
        <v>13</v>
      </c>
      <c r="AA65" s="697">
        <f>SUM(AA62:AA64)</f>
        <v>17</v>
      </c>
      <c r="AB65" s="698">
        <f t="shared" si="132"/>
        <v>0.76470588235294112</v>
      </c>
      <c r="AC65" s="697">
        <f>SUM(AC62:AC64)</f>
        <v>23</v>
      </c>
      <c r="AD65" s="697">
        <f>SUM(AD62:AD64)</f>
        <v>42</v>
      </c>
      <c r="AE65" s="698">
        <f t="shared" si="133"/>
        <v>0.54761904761904767</v>
      </c>
      <c r="AF65" s="718">
        <f>AE65/$K62*0.25</f>
        <v>0.16106442577030813</v>
      </c>
      <c r="AG65" s="696">
        <f>SUM(AG62:AG64)</f>
        <v>25</v>
      </c>
      <c r="AH65" s="697">
        <f>SUM(AH62:AH64)</f>
        <v>46</v>
      </c>
      <c r="AI65" s="698">
        <f>AG65/AH65</f>
        <v>0.54347826086956519</v>
      </c>
      <c r="AJ65" s="697">
        <f>SUM(AJ62:AJ64)</f>
        <v>24</v>
      </c>
      <c r="AK65" s="697">
        <f>SUM(AK62:AK64)</f>
        <v>33</v>
      </c>
      <c r="AL65" s="698">
        <f t="shared" si="135"/>
        <v>0.72727272727272729</v>
      </c>
      <c r="AM65" s="697">
        <f>SUM(AM62:AM64)</f>
        <v>49</v>
      </c>
      <c r="AN65" s="697">
        <f>SUM(AN62:AN64)</f>
        <v>79</v>
      </c>
      <c r="AO65" s="698">
        <f t="shared" si="136"/>
        <v>0.620253164556962</v>
      </c>
      <c r="AP65" s="698">
        <f>$K62</f>
        <v>0.85</v>
      </c>
      <c r="AQ65" s="716">
        <f>AO65/AP65*0.5</f>
        <v>0.36485480268056592</v>
      </c>
      <c r="AR65" s="696">
        <f>SUM(AR62:AR64)</f>
        <v>31</v>
      </c>
      <c r="AS65" s="697">
        <f>SUM(AS62:AS64)</f>
        <v>40</v>
      </c>
      <c r="AT65" s="698">
        <f t="shared" si="157"/>
        <v>0.77500000000000002</v>
      </c>
      <c r="AU65" s="697">
        <f>SUM(AU62:AU64)</f>
        <v>0</v>
      </c>
      <c r="AV65" s="697">
        <f>SUM(AV62:AV64)</f>
        <v>10</v>
      </c>
      <c r="AW65" s="698">
        <f t="shared" si="137"/>
        <v>0</v>
      </c>
      <c r="AX65" s="697">
        <f>SUM(AX62:AX64)</f>
        <v>31</v>
      </c>
      <c r="AY65" s="697">
        <f>SUM(AY62:AY64)</f>
        <v>50</v>
      </c>
      <c r="AZ65" s="698">
        <f t="shared" si="147"/>
        <v>0.62</v>
      </c>
      <c r="BA65" s="719">
        <f>AZ65/$K62*0.25</f>
        <v>0.18235294117647058</v>
      </c>
      <c r="BB65" s="696">
        <f>SUM(BB62:BB64)</f>
        <v>20</v>
      </c>
      <c r="BC65" s="697">
        <f>SUM(BC62:BC64)</f>
        <v>22</v>
      </c>
      <c r="BD65" s="698">
        <f t="shared" si="159"/>
        <v>0.90909090909090906</v>
      </c>
      <c r="BE65" s="697">
        <f>SUM(BE62:BE64)</f>
        <v>17</v>
      </c>
      <c r="BF65" s="697">
        <f>SUM(BF62:BF64)</f>
        <v>25</v>
      </c>
      <c r="BG65" s="698">
        <f t="shared" si="160"/>
        <v>0.68</v>
      </c>
      <c r="BH65" s="697">
        <f>SUM(BH62:BH64)</f>
        <v>37</v>
      </c>
      <c r="BI65" s="697">
        <f>SUM(BI62:BI64)</f>
        <v>47</v>
      </c>
      <c r="BJ65" s="698">
        <f t="shared" si="148"/>
        <v>0.78723404255319152</v>
      </c>
      <c r="BK65" s="719">
        <f>BJ65/$K62*0.25</f>
        <v>0.23153942428035046</v>
      </c>
      <c r="BL65" s="696">
        <f>SUM(BL62:BL64)</f>
        <v>51</v>
      </c>
      <c r="BM65" s="697">
        <f>SUM(BM62:BM64)</f>
        <v>62</v>
      </c>
      <c r="BN65" s="698">
        <f t="shared" si="138"/>
        <v>0.82258064516129037</v>
      </c>
      <c r="BO65" s="697">
        <f>SUM(BO62:BO64)</f>
        <v>17</v>
      </c>
      <c r="BP65" s="697">
        <f>SUM(BP62:BP64)</f>
        <v>35</v>
      </c>
      <c r="BQ65" s="698">
        <f t="shared" si="139"/>
        <v>0.48571428571428571</v>
      </c>
      <c r="BR65" s="697">
        <f>SUM(BR62:BR64)</f>
        <v>68</v>
      </c>
      <c r="BS65" s="697">
        <f>SUM(BS62:BS64)</f>
        <v>97</v>
      </c>
      <c r="BT65" s="698">
        <f t="shared" si="140"/>
        <v>0.7010309278350515</v>
      </c>
      <c r="BU65" s="698">
        <f>$K62</f>
        <v>0.85</v>
      </c>
      <c r="BV65" s="720">
        <f>BT65/BU65*0.5</f>
        <v>0.41237113402061853</v>
      </c>
      <c r="BW65" s="678">
        <f>SUM(BW62:BW64)</f>
        <v>76</v>
      </c>
      <c r="BX65" s="679">
        <f>SUM(BX62:BX64)</f>
        <v>108</v>
      </c>
      <c r="BY65" s="680">
        <f t="shared" si="141"/>
        <v>0.70370370370370372</v>
      </c>
      <c r="BZ65" s="679">
        <f>SUM(BZ62:BZ64)</f>
        <v>41</v>
      </c>
      <c r="CA65" s="679">
        <f>SUM(CA62:CA64)</f>
        <v>68</v>
      </c>
      <c r="CB65" s="680">
        <f t="shared" si="142"/>
        <v>0.6029411764705882</v>
      </c>
      <c r="CC65" s="679">
        <f>SUM(CC62:CC64)</f>
        <v>117</v>
      </c>
      <c r="CD65" s="679">
        <f>SUM(CD62:CD64)</f>
        <v>176</v>
      </c>
      <c r="CE65" s="680">
        <f t="shared" si="143"/>
        <v>0.66477272727272729</v>
      </c>
      <c r="CF65" s="680">
        <f>$K62</f>
        <v>0.85</v>
      </c>
      <c r="CG65" s="733">
        <f>CE65/CF65</f>
        <v>0.78208556149732622</v>
      </c>
      <c r="CH65" s="1251"/>
      <c r="CI65" s="1253"/>
      <c r="CJ65" s="1201"/>
      <c r="CK65" s="1152"/>
      <c r="CL65" s="1152"/>
      <c r="CM65" s="1152"/>
      <c r="CN65" s="1152"/>
      <c r="CO65" s="1111"/>
      <c r="CP65" s="1111"/>
      <c r="CQ65" s="1111"/>
      <c r="CR65" s="1111"/>
      <c r="CS65" s="1111"/>
      <c r="CT65" s="1111"/>
      <c r="CU65" s="1111"/>
    </row>
    <row r="66" spans="1:99" ht="40" customHeight="1" x14ac:dyDescent="0.2">
      <c r="A66" s="1067"/>
      <c r="B66" s="1067"/>
      <c r="C66" s="1064"/>
      <c r="D66" s="1319"/>
      <c r="E66" s="1311" t="s">
        <v>106</v>
      </c>
      <c r="F66" s="1252" t="s">
        <v>107</v>
      </c>
      <c r="G66" s="1289" t="s">
        <v>108</v>
      </c>
      <c r="H66" s="1252" t="s">
        <v>19</v>
      </c>
      <c r="I66" s="1252" t="s">
        <v>580</v>
      </c>
      <c r="J66" s="1252">
        <v>2022</v>
      </c>
      <c r="K66" s="1192">
        <v>0.8</v>
      </c>
      <c r="L66" s="599" t="s">
        <v>513</v>
      </c>
      <c r="M66" s="596"/>
      <c r="N66" s="432"/>
      <c r="O66" s="622"/>
      <c r="P66" s="432"/>
      <c r="Q66" s="432"/>
      <c r="R66" s="622"/>
      <c r="S66" s="432"/>
      <c r="T66" s="432"/>
      <c r="U66" s="622"/>
      <c r="V66" s="626"/>
      <c r="W66" s="604"/>
      <c r="X66" s="432"/>
      <c r="Y66" s="622"/>
      <c r="Z66" s="432"/>
      <c r="AA66" s="432"/>
      <c r="AB66" s="622"/>
      <c r="AC66" s="432"/>
      <c r="AD66" s="432"/>
      <c r="AE66" s="622"/>
      <c r="AF66" s="624"/>
      <c r="AG66" s="605">
        <v>10</v>
      </c>
      <c r="AH66" s="606">
        <v>11</v>
      </c>
      <c r="AI66" s="437">
        <f t="shared" si="134"/>
        <v>0.90909090909090906</v>
      </c>
      <c r="AJ66" s="606">
        <v>3</v>
      </c>
      <c r="AK66" s="606">
        <v>4</v>
      </c>
      <c r="AL66" s="437">
        <f t="shared" si="135"/>
        <v>0.75</v>
      </c>
      <c r="AM66" s="606">
        <f t="shared" ref="AM66:AN68" si="162">AG66+AJ66</f>
        <v>13</v>
      </c>
      <c r="AN66" s="606">
        <f t="shared" si="162"/>
        <v>15</v>
      </c>
      <c r="AO66" s="437">
        <f t="shared" si="136"/>
        <v>0.8666666666666667</v>
      </c>
      <c r="AP66" s="437"/>
      <c r="AQ66" s="656"/>
      <c r="AR66" s="596">
        <v>15</v>
      </c>
      <c r="AS66" s="432">
        <v>18</v>
      </c>
      <c r="AT66" s="594">
        <f t="shared" si="157"/>
        <v>0.83333333333333337</v>
      </c>
      <c r="AU66" s="432">
        <v>3</v>
      </c>
      <c r="AV66" s="432">
        <v>4</v>
      </c>
      <c r="AW66" s="594">
        <f t="shared" si="137"/>
        <v>0.75</v>
      </c>
      <c r="AX66" s="432">
        <f t="shared" ref="AX66:AY68" si="163">AR66+AU66</f>
        <v>18</v>
      </c>
      <c r="AY66" s="432">
        <f t="shared" si="163"/>
        <v>22</v>
      </c>
      <c r="AZ66" s="594">
        <f t="shared" si="147"/>
        <v>0.81818181818181823</v>
      </c>
      <c r="BA66" s="595"/>
      <c r="BB66" s="731"/>
      <c r="BC66" s="432"/>
      <c r="BD66" s="622" t="e">
        <f t="shared" ref="BD66:BD69" si="164">BB66/BC66</f>
        <v>#DIV/0!</v>
      </c>
      <c r="BE66" s="432"/>
      <c r="BF66" s="432"/>
      <c r="BG66" s="622" t="e">
        <f t="shared" ref="BG66:BG69" si="165">BE66/BF66</f>
        <v>#DIV/0!</v>
      </c>
      <c r="BH66" s="432"/>
      <c r="BI66" s="432"/>
      <c r="BJ66" s="622" t="e">
        <f t="shared" si="148"/>
        <v>#DIV/0!</v>
      </c>
      <c r="BK66" s="624"/>
      <c r="BL66" s="605">
        <f t="shared" ref="BL66" si="166">AR66</f>
        <v>15</v>
      </c>
      <c r="BM66" s="606">
        <v>19</v>
      </c>
      <c r="BN66" s="437">
        <f t="shared" si="138"/>
        <v>0.78947368421052633</v>
      </c>
      <c r="BO66" s="606">
        <v>6</v>
      </c>
      <c r="BP66" s="606">
        <v>7</v>
      </c>
      <c r="BQ66" s="437">
        <f t="shared" si="139"/>
        <v>0.8571428571428571</v>
      </c>
      <c r="BR66" s="606">
        <f t="shared" ref="BR66:BS68" si="167">AX66</f>
        <v>18</v>
      </c>
      <c r="BS66" s="606">
        <f t="shared" si="167"/>
        <v>22</v>
      </c>
      <c r="BT66" s="437">
        <f t="shared" si="140"/>
        <v>0.81818181818181823</v>
      </c>
      <c r="BU66" s="437"/>
      <c r="BV66" s="438"/>
      <c r="BW66" s="734">
        <f>BL66</f>
        <v>15</v>
      </c>
      <c r="BX66" s="667">
        <f t="shared" ref="BW66:BX68" si="168">BM66</f>
        <v>19</v>
      </c>
      <c r="BY66" s="647">
        <f t="shared" si="141"/>
        <v>0.78947368421052633</v>
      </c>
      <c r="BZ66" s="667">
        <f t="shared" ref="BZ66:CA68" si="169">BO66</f>
        <v>6</v>
      </c>
      <c r="CA66" s="667">
        <f t="shared" si="169"/>
        <v>7</v>
      </c>
      <c r="CB66" s="647">
        <f t="shared" si="142"/>
        <v>0.8571428571428571</v>
      </c>
      <c r="CC66" s="667">
        <f t="shared" ref="CC66:CD68" si="170">BR66</f>
        <v>18</v>
      </c>
      <c r="CD66" s="667">
        <f t="shared" si="170"/>
        <v>22</v>
      </c>
      <c r="CE66" s="647">
        <f t="shared" si="143"/>
        <v>0.81818181818181823</v>
      </c>
      <c r="CF66" s="647"/>
      <c r="CG66" s="646"/>
      <c r="CH66" s="1195">
        <v>0.02</v>
      </c>
      <c r="CI66" s="1197">
        <f>CG69*CH66</f>
        <v>1.8181818181818181E-2</v>
      </c>
      <c r="CJ66" s="1199" t="s">
        <v>581</v>
      </c>
      <c r="CK66" s="1150">
        <v>1</v>
      </c>
      <c r="CL66" s="1150">
        <v>1</v>
      </c>
      <c r="CM66" s="1150">
        <v>1</v>
      </c>
      <c r="CN66" s="1150">
        <v>1</v>
      </c>
      <c r="CO66" s="1110"/>
      <c r="CP66" s="1110"/>
      <c r="CQ66" s="1110"/>
      <c r="CR66" s="1110"/>
      <c r="CS66" s="1110" t="s">
        <v>582</v>
      </c>
      <c r="CT66" s="1110" t="s">
        <v>531</v>
      </c>
      <c r="CU66" s="1110" t="s">
        <v>532</v>
      </c>
    </row>
    <row r="67" spans="1:99" ht="40" customHeight="1" x14ac:dyDescent="0.2">
      <c r="A67" s="1067"/>
      <c r="B67" s="1067"/>
      <c r="C67" s="1064"/>
      <c r="D67" s="1319"/>
      <c r="E67" s="1324"/>
      <c r="F67" s="1075"/>
      <c r="G67" s="1359"/>
      <c r="H67" s="1075"/>
      <c r="I67" s="1075"/>
      <c r="J67" s="1075"/>
      <c r="K67" s="1193"/>
      <c r="L67" s="600" t="s">
        <v>518</v>
      </c>
      <c r="M67" s="598"/>
      <c r="N67" s="45"/>
      <c r="O67" s="42"/>
      <c r="P67" s="45"/>
      <c r="Q67" s="45"/>
      <c r="R67" s="42"/>
      <c r="S67" s="45"/>
      <c r="T67" s="45"/>
      <c r="U67" s="42"/>
      <c r="V67" s="72"/>
      <c r="W67" s="529"/>
      <c r="X67" s="45"/>
      <c r="Y67" s="42"/>
      <c r="Z67" s="45"/>
      <c r="AA67" s="45"/>
      <c r="AB67" s="42"/>
      <c r="AC67" s="45"/>
      <c r="AD67" s="45"/>
      <c r="AE67" s="42"/>
      <c r="AF67" s="69"/>
      <c r="AG67" s="607">
        <v>29</v>
      </c>
      <c r="AH67" s="608">
        <v>32</v>
      </c>
      <c r="AI67" s="369">
        <f t="shared" si="134"/>
        <v>0.90625</v>
      </c>
      <c r="AJ67" s="608">
        <v>2</v>
      </c>
      <c r="AK67" s="608">
        <v>5</v>
      </c>
      <c r="AL67" s="369">
        <f t="shared" si="135"/>
        <v>0.4</v>
      </c>
      <c r="AM67" s="608">
        <f t="shared" si="162"/>
        <v>31</v>
      </c>
      <c r="AN67" s="608">
        <f t="shared" si="162"/>
        <v>37</v>
      </c>
      <c r="AO67" s="369">
        <f t="shared" si="136"/>
        <v>0.83783783783783783</v>
      </c>
      <c r="AP67" s="369"/>
      <c r="AQ67" s="657"/>
      <c r="AR67" s="598">
        <v>28</v>
      </c>
      <c r="AS67" s="45">
        <v>39</v>
      </c>
      <c r="AT67" s="47">
        <f t="shared" si="157"/>
        <v>0.71794871794871795</v>
      </c>
      <c r="AU67" s="45">
        <v>2</v>
      </c>
      <c r="AV67" s="45">
        <v>5</v>
      </c>
      <c r="AW67" s="47">
        <f t="shared" si="137"/>
        <v>0.4</v>
      </c>
      <c r="AX67" s="45">
        <f t="shared" si="163"/>
        <v>30</v>
      </c>
      <c r="AY67" s="45">
        <f t="shared" si="163"/>
        <v>44</v>
      </c>
      <c r="AZ67" s="47">
        <f t="shared" si="147"/>
        <v>0.68181818181818177</v>
      </c>
      <c r="BA67" s="370"/>
      <c r="BB67" s="732"/>
      <c r="BC67" s="45"/>
      <c r="BD67" s="42" t="e">
        <f t="shared" si="164"/>
        <v>#DIV/0!</v>
      </c>
      <c r="BE67" s="45"/>
      <c r="BF67" s="45"/>
      <c r="BG67" s="42" t="e">
        <f t="shared" si="165"/>
        <v>#DIV/0!</v>
      </c>
      <c r="BH67" s="45"/>
      <c r="BI67" s="45"/>
      <c r="BJ67" s="42" t="e">
        <f t="shared" si="148"/>
        <v>#DIV/0!</v>
      </c>
      <c r="BK67" s="69"/>
      <c r="BL67" s="607">
        <v>36</v>
      </c>
      <c r="BM67" s="608">
        <v>43</v>
      </c>
      <c r="BN67" s="369">
        <f t="shared" si="138"/>
        <v>0.83720930232558144</v>
      </c>
      <c r="BO67" s="608">
        <v>4</v>
      </c>
      <c r="BP67" s="608">
        <v>9</v>
      </c>
      <c r="BQ67" s="369">
        <f t="shared" si="139"/>
        <v>0.44444444444444442</v>
      </c>
      <c r="BR67" s="608">
        <f t="shared" si="167"/>
        <v>30</v>
      </c>
      <c r="BS67" s="608">
        <f t="shared" si="167"/>
        <v>44</v>
      </c>
      <c r="BT67" s="369">
        <f t="shared" si="140"/>
        <v>0.68181818181818177</v>
      </c>
      <c r="BU67" s="369"/>
      <c r="BV67" s="407"/>
      <c r="BW67" s="735">
        <f t="shared" si="168"/>
        <v>36</v>
      </c>
      <c r="BX67" s="653">
        <f t="shared" si="168"/>
        <v>43</v>
      </c>
      <c r="BY67" s="649">
        <f t="shared" si="141"/>
        <v>0.83720930232558144</v>
      </c>
      <c r="BZ67" s="653">
        <f t="shared" si="169"/>
        <v>4</v>
      </c>
      <c r="CA67" s="653">
        <f t="shared" si="169"/>
        <v>9</v>
      </c>
      <c r="CB67" s="649">
        <f t="shared" si="142"/>
        <v>0.44444444444444442</v>
      </c>
      <c r="CC67" s="653">
        <f t="shared" si="170"/>
        <v>30</v>
      </c>
      <c r="CD67" s="653">
        <f t="shared" si="170"/>
        <v>44</v>
      </c>
      <c r="CE67" s="649">
        <f t="shared" si="143"/>
        <v>0.68181818181818177</v>
      </c>
      <c r="CF67" s="649"/>
      <c r="CG67" s="118"/>
      <c r="CH67" s="1196"/>
      <c r="CI67" s="1198"/>
      <c r="CJ67" s="1200"/>
      <c r="CK67" s="1151"/>
      <c r="CL67" s="1151"/>
      <c r="CM67" s="1151"/>
      <c r="CN67" s="1151"/>
      <c r="CO67" s="1112"/>
      <c r="CP67" s="1112"/>
      <c r="CQ67" s="1112"/>
      <c r="CR67" s="1112"/>
      <c r="CS67" s="1112"/>
      <c r="CT67" s="1112"/>
      <c r="CU67" s="1112"/>
    </row>
    <row r="68" spans="1:99" ht="40" customHeight="1" x14ac:dyDescent="0.2">
      <c r="A68" s="1067"/>
      <c r="B68" s="1067"/>
      <c r="C68" s="1064"/>
      <c r="D68" s="1319"/>
      <c r="E68" s="1324"/>
      <c r="F68" s="1075"/>
      <c r="G68" s="1359"/>
      <c r="H68" s="1075"/>
      <c r="I68" s="1075"/>
      <c r="J68" s="1075"/>
      <c r="K68" s="1193"/>
      <c r="L68" s="600" t="s">
        <v>519</v>
      </c>
      <c r="M68" s="598"/>
      <c r="N68" s="45"/>
      <c r="O68" s="42"/>
      <c r="P68" s="45"/>
      <c r="Q68" s="45"/>
      <c r="R68" s="42"/>
      <c r="S68" s="45"/>
      <c r="T68" s="45"/>
      <c r="U68" s="42"/>
      <c r="V68" s="72"/>
      <c r="W68" s="529"/>
      <c r="X68" s="45"/>
      <c r="Y68" s="42"/>
      <c r="Z68" s="45"/>
      <c r="AA68" s="45"/>
      <c r="AB68" s="42"/>
      <c r="AC68" s="45"/>
      <c r="AD68" s="45"/>
      <c r="AE68" s="42"/>
      <c r="AF68" s="69"/>
      <c r="AG68" s="607">
        <v>28</v>
      </c>
      <c r="AH68" s="633">
        <v>53</v>
      </c>
      <c r="AI68" s="369">
        <f t="shared" si="134"/>
        <v>0.52830188679245282</v>
      </c>
      <c r="AJ68" s="633">
        <v>30</v>
      </c>
      <c r="AK68" s="633">
        <v>48</v>
      </c>
      <c r="AL68" s="369">
        <f t="shared" si="135"/>
        <v>0.625</v>
      </c>
      <c r="AM68" s="608">
        <f t="shared" si="162"/>
        <v>58</v>
      </c>
      <c r="AN68" s="608">
        <f t="shared" si="162"/>
        <v>101</v>
      </c>
      <c r="AO68" s="369">
        <f t="shared" si="136"/>
        <v>0.57425742574257421</v>
      </c>
      <c r="AP68" s="369"/>
      <c r="AQ68" s="657"/>
      <c r="AR68" s="598">
        <v>45</v>
      </c>
      <c r="AS68" s="726">
        <v>51</v>
      </c>
      <c r="AT68" s="47">
        <f t="shared" si="157"/>
        <v>0.88235294117647056</v>
      </c>
      <c r="AU68" s="726">
        <v>35</v>
      </c>
      <c r="AV68" s="726">
        <v>59</v>
      </c>
      <c r="AW68" s="47">
        <f t="shared" si="137"/>
        <v>0.59322033898305082</v>
      </c>
      <c r="AX68" s="45">
        <f t="shared" si="163"/>
        <v>80</v>
      </c>
      <c r="AY68" s="45">
        <f t="shared" si="163"/>
        <v>110</v>
      </c>
      <c r="AZ68" s="47">
        <f t="shared" si="147"/>
        <v>0.72727272727272729</v>
      </c>
      <c r="BA68" s="370"/>
      <c r="BB68" s="732"/>
      <c r="BC68" s="45"/>
      <c r="BD68" s="42" t="e">
        <f t="shared" si="164"/>
        <v>#DIV/0!</v>
      </c>
      <c r="BE68" s="45"/>
      <c r="BF68" s="45"/>
      <c r="BG68" s="42" t="e">
        <f t="shared" si="165"/>
        <v>#DIV/0!</v>
      </c>
      <c r="BH68" s="45"/>
      <c r="BI68" s="45"/>
      <c r="BJ68" s="42" t="e">
        <f t="shared" si="148"/>
        <v>#DIV/0!</v>
      </c>
      <c r="BK68" s="69"/>
      <c r="BL68" s="607">
        <v>50</v>
      </c>
      <c r="BM68" s="608">
        <v>93</v>
      </c>
      <c r="BN68" s="369">
        <f t="shared" si="138"/>
        <v>0.5376344086021505</v>
      </c>
      <c r="BO68" s="608">
        <v>42</v>
      </c>
      <c r="BP68" s="608">
        <v>72</v>
      </c>
      <c r="BQ68" s="369">
        <f t="shared" si="139"/>
        <v>0.58333333333333337</v>
      </c>
      <c r="BR68" s="608">
        <f t="shared" si="167"/>
        <v>80</v>
      </c>
      <c r="BS68" s="608">
        <f t="shared" si="167"/>
        <v>110</v>
      </c>
      <c r="BT68" s="369">
        <f t="shared" si="140"/>
        <v>0.72727272727272729</v>
      </c>
      <c r="BU68" s="369"/>
      <c r="BV68" s="407"/>
      <c r="BW68" s="735">
        <f t="shared" si="168"/>
        <v>50</v>
      </c>
      <c r="BX68" s="653">
        <f t="shared" si="168"/>
        <v>93</v>
      </c>
      <c r="BY68" s="649">
        <f t="shared" si="141"/>
        <v>0.5376344086021505</v>
      </c>
      <c r="BZ68" s="653">
        <f t="shared" si="169"/>
        <v>42</v>
      </c>
      <c r="CA68" s="653">
        <f t="shared" si="169"/>
        <v>72</v>
      </c>
      <c r="CB68" s="649">
        <f t="shared" si="142"/>
        <v>0.58333333333333337</v>
      </c>
      <c r="CC68" s="653">
        <f t="shared" si="170"/>
        <v>80</v>
      </c>
      <c r="CD68" s="653">
        <f t="shared" si="170"/>
        <v>110</v>
      </c>
      <c r="CE68" s="649">
        <f t="shared" si="143"/>
        <v>0.72727272727272729</v>
      </c>
      <c r="CF68" s="649"/>
      <c r="CG68" s="118"/>
      <c r="CH68" s="1196"/>
      <c r="CI68" s="1198"/>
      <c r="CJ68" s="1200"/>
      <c r="CK68" s="1151"/>
      <c r="CL68" s="1151"/>
      <c r="CM68" s="1151"/>
      <c r="CN68" s="1151"/>
      <c r="CO68" s="1112"/>
      <c r="CP68" s="1112"/>
      <c r="CQ68" s="1112"/>
      <c r="CR68" s="1112"/>
      <c r="CS68" s="1112"/>
      <c r="CT68" s="1112"/>
      <c r="CU68" s="1112"/>
    </row>
    <row r="69" spans="1:99" ht="40" customHeight="1" thickBot="1" x14ac:dyDescent="0.25">
      <c r="A69" s="1067"/>
      <c r="B69" s="1067"/>
      <c r="C69" s="1064"/>
      <c r="D69" s="1319"/>
      <c r="E69" s="1312"/>
      <c r="F69" s="1076"/>
      <c r="G69" s="1290"/>
      <c r="H69" s="1076"/>
      <c r="I69" s="1076"/>
      <c r="J69" s="1076"/>
      <c r="K69" s="1194"/>
      <c r="L69" s="725" t="s">
        <v>504</v>
      </c>
      <c r="M69" s="678"/>
      <c r="N69" s="679"/>
      <c r="O69" s="680"/>
      <c r="P69" s="679"/>
      <c r="Q69" s="679"/>
      <c r="R69" s="680"/>
      <c r="S69" s="679"/>
      <c r="T69" s="679"/>
      <c r="U69" s="680"/>
      <c r="V69" s="691"/>
      <c r="W69" s="692"/>
      <c r="X69" s="679"/>
      <c r="Y69" s="680"/>
      <c r="Z69" s="679"/>
      <c r="AA69" s="679"/>
      <c r="AB69" s="680"/>
      <c r="AC69" s="679"/>
      <c r="AD69" s="679"/>
      <c r="AE69" s="680"/>
      <c r="AF69" s="683"/>
      <c r="AG69" s="678">
        <f>SUM(AG66:AG68)</f>
        <v>67</v>
      </c>
      <c r="AH69" s="679">
        <f>SUM(AH66:AH68)</f>
        <v>96</v>
      </c>
      <c r="AI69" s="694">
        <f t="shared" si="134"/>
        <v>0.69791666666666663</v>
      </c>
      <c r="AJ69" s="679">
        <f>SUM(AJ66:AJ68)</f>
        <v>35</v>
      </c>
      <c r="AK69" s="679">
        <f>SUM(AK66:AK68)</f>
        <v>57</v>
      </c>
      <c r="AL69" s="694">
        <f t="shared" si="135"/>
        <v>0.61403508771929827</v>
      </c>
      <c r="AM69" s="679">
        <f>SUM(AM66:AM68)</f>
        <v>102</v>
      </c>
      <c r="AN69" s="679">
        <f>SUM(AN66:AN68)</f>
        <v>153</v>
      </c>
      <c r="AO69" s="694">
        <f t="shared" si="136"/>
        <v>0.66666666666666663</v>
      </c>
      <c r="AP69" s="680">
        <f>$K66</f>
        <v>0.8</v>
      </c>
      <c r="AQ69" s="693">
        <f>AO69*AP69*0.5</f>
        <v>0.26666666666666666</v>
      </c>
      <c r="AR69" s="678">
        <f>SUM(AR66:AR68)</f>
        <v>88</v>
      </c>
      <c r="AS69" s="679">
        <f>SUM(AS66:AS68)</f>
        <v>108</v>
      </c>
      <c r="AT69" s="694">
        <f t="shared" si="157"/>
        <v>0.81481481481481477</v>
      </c>
      <c r="AU69" s="679">
        <f>SUM(AU66:AU68)</f>
        <v>40</v>
      </c>
      <c r="AV69" s="679">
        <f>SUM(AV66:AV68)</f>
        <v>68</v>
      </c>
      <c r="AW69" s="694">
        <f t="shared" si="137"/>
        <v>0.58823529411764708</v>
      </c>
      <c r="AX69" s="679">
        <f>SUM(AX66:AX68)</f>
        <v>128</v>
      </c>
      <c r="AY69" s="679">
        <f>SUM(AY66:AY68)</f>
        <v>176</v>
      </c>
      <c r="AZ69" s="694">
        <f>AX69/AY69</f>
        <v>0.72727272727272729</v>
      </c>
      <c r="BA69" s="736">
        <f>AZ69/AP69</f>
        <v>0.90909090909090906</v>
      </c>
      <c r="BB69" s="737"/>
      <c r="BC69" s="679"/>
      <c r="BD69" s="680" t="e">
        <f t="shared" si="164"/>
        <v>#DIV/0!</v>
      </c>
      <c r="BE69" s="679"/>
      <c r="BF69" s="679"/>
      <c r="BG69" s="680" t="e">
        <f t="shared" si="165"/>
        <v>#DIV/0!</v>
      </c>
      <c r="BH69" s="679"/>
      <c r="BI69" s="679"/>
      <c r="BJ69" s="680" t="e">
        <f t="shared" si="148"/>
        <v>#DIV/0!</v>
      </c>
      <c r="BK69" s="683" t="e">
        <f>BD69/$K66</f>
        <v>#DIV/0!</v>
      </c>
      <c r="BL69" s="678">
        <f>SUM(BL66:BL68)</f>
        <v>101</v>
      </c>
      <c r="BM69" s="679">
        <f>SUM(BM66:BM68)</f>
        <v>155</v>
      </c>
      <c r="BN69" s="694">
        <f t="shared" si="138"/>
        <v>0.65161290322580645</v>
      </c>
      <c r="BO69" s="679">
        <f>SUM(BO66:BO68)</f>
        <v>52</v>
      </c>
      <c r="BP69" s="679">
        <f>SUM(BP66:BP68)</f>
        <v>88</v>
      </c>
      <c r="BQ69" s="694">
        <f t="shared" si="139"/>
        <v>0.59090909090909094</v>
      </c>
      <c r="BR69" s="679">
        <f>SUM(BR66:BR68)</f>
        <v>128</v>
      </c>
      <c r="BS69" s="679">
        <f>SUM(BS66:BS68)</f>
        <v>176</v>
      </c>
      <c r="BT69" s="694">
        <f t="shared" si="140"/>
        <v>0.72727272727272729</v>
      </c>
      <c r="BU69" s="680">
        <f>$K66</f>
        <v>0.8</v>
      </c>
      <c r="BV69" s="682">
        <f>BT69/BU69</f>
        <v>0.90909090909090906</v>
      </c>
      <c r="BW69" s="692">
        <f>SUM(BW66:BW68)</f>
        <v>101</v>
      </c>
      <c r="BX69" s="679">
        <f>SUM(BX66:BX68)</f>
        <v>155</v>
      </c>
      <c r="BY69" s="694">
        <f t="shared" si="141"/>
        <v>0.65161290322580645</v>
      </c>
      <c r="BZ69" s="679">
        <f>SUM(BZ66:BZ68)</f>
        <v>52</v>
      </c>
      <c r="CA69" s="679">
        <f>SUM(CA66:CA68)</f>
        <v>88</v>
      </c>
      <c r="CB69" s="694">
        <f t="shared" si="142"/>
        <v>0.59090909090909094</v>
      </c>
      <c r="CC69" s="679">
        <f>SUM(CC66:CC68)</f>
        <v>128</v>
      </c>
      <c r="CD69" s="679">
        <f>SUM(CD66:CD68)</f>
        <v>176</v>
      </c>
      <c r="CE69" s="694">
        <f t="shared" si="143"/>
        <v>0.72727272727272729</v>
      </c>
      <c r="CF69" s="680">
        <f>$K66</f>
        <v>0.8</v>
      </c>
      <c r="CG69" s="682">
        <f>CE69/CF69</f>
        <v>0.90909090909090906</v>
      </c>
      <c r="CH69" s="1196"/>
      <c r="CI69" s="1198"/>
      <c r="CJ69" s="1201"/>
      <c r="CK69" s="1152"/>
      <c r="CL69" s="1152"/>
      <c r="CM69" s="1152"/>
      <c r="CN69" s="1152"/>
      <c r="CO69" s="1111"/>
      <c r="CP69" s="1111"/>
      <c r="CQ69" s="1111"/>
      <c r="CR69" s="1111"/>
      <c r="CS69" s="1111"/>
      <c r="CT69" s="1111"/>
      <c r="CU69" s="1111"/>
    </row>
    <row r="70" spans="1:99" ht="63" customHeight="1" x14ac:dyDescent="0.2">
      <c r="A70" s="1067"/>
      <c r="B70" s="1067"/>
      <c r="C70" s="1064"/>
      <c r="D70" s="1319"/>
      <c r="E70" s="1237" t="s">
        <v>110</v>
      </c>
      <c r="F70" s="1252" t="s">
        <v>111</v>
      </c>
      <c r="G70" s="1289" t="s">
        <v>112</v>
      </c>
      <c r="H70" s="1252" t="s">
        <v>19</v>
      </c>
      <c r="I70" s="1252" t="s">
        <v>583</v>
      </c>
      <c r="J70" s="1118">
        <v>2022</v>
      </c>
      <c r="K70" s="1295">
        <v>1</v>
      </c>
      <c r="L70" s="1186" t="s">
        <v>584</v>
      </c>
      <c r="M70" s="1188"/>
      <c r="N70" s="1170"/>
      <c r="O70" s="1184"/>
      <c r="P70" s="1170"/>
      <c r="Q70" s="1170"/>
      <c r="R70" s="1184"/>
      <c r="S70" s="1170">
        <v>14</v>
      </c>
      <c r="T70" s="1170">
        <v>14</v>
      </c>
      <c r="U70" s="1184">
        <f>S70/T70</f>
        <v>1</v>
      </c>
      <c r="V70" s="1190">
        <v>0.25</v>
      </c>
      <c r="W70" s="1372"/>
      <c r="X70" s="1170"/>
      <c r="Y70" s="1184"/>
      <c r="Z70" s="1170"/>
      <c r="AA70" s="1170"/>
      <c r="AB70" s="1184"/>
      <c r="AC70" s="1170">
        <v>18</v>
      </c>
      <c r="AD70" s="1170">
        <v>18</v>
      </c>
      <c r="AE70" s="1184">
        <f>AC70/AD70</f>
        <v>1</v>
      </c>
      <c r="AF70" s="1265">
        <v>0.25</v>
      </c>
      <c r="AG70" s="1401"/>
      <c r="AH70" s="1160"/>
      <c r="AI70" s="1135"/>
      <c r="AJ70" s="1160"/>
      <c r="AK70" s="1160"/>
      <c r="AL70" s="1135"/>
      <c r="AM70" s="1160">
        <f>S70+AC70</f>
        <v>32</v>
      </c>
      <c r="AN70" s="1160">
        <f>T70+AD70</f>
        <v>32</v>
      </c>
      <c r="AO70" s="1135">
        <f t="shared" si="136"/>
        <v>1</v>
      </c>
      <c r="AP70" s="1135">
        <v>1</v>
      </c>
      <c r="AQ70" s="1403">
        <v>0.5</v>
      </c>
      <c r="AR70" s="1313"/>
      <c r="AS70" s="1116"/>
      <c r="AT70" s="1152"/>
      <c r="AU70" s="1116"/>
      <c r="AV70" s="1116"/>
      <c r="AW70" s="1152"/>
      <c r="AX70" s="1116">
        <v>14</v>
      </c>
      <c r="AY70" s="1116">
        <v>14</v>
      </c>
      <c r="AZ70" s="1152">
        <f>AX70/AY70</f>
        <v>1</v>
      </c>
      <c r="BA70" s="1152">
        <v>0.25</v>
      </c>
      <c r="BB70" s="1313"/>
      <c r="BC70" s="1116"/>
      <c r="BD70" s="1152"/>
      <c r="BE70" s="1116"/>
      <c r="BF70" s="1116"/>
      <c r="BG70" s="1152"/>
      <c r="BH70" s="1116">
        <v>14</v>
      </c>
      <c r="BI70" s="1116">
        <v>14</v>
      </c>
      <c r="BJ70" s="1152">
        <f>BH70/BI70</f>
        <v>1</v>
      </c>
      <c r="BK70" s="1398">
        <v>0.25</v>
      </c>
      <c r="BL70" s="1401"/>
      <c r="BM70" s="1160"/>
      <c r="BN70" s="1135"/>
      <c r="BO70" s="1160"/>
      <c r="BP70" s="1160"/>
      <c r="BQ70" s="1135"/>
      <c r="BR70" s="1160">
        <f>AX70+BH70</f>
        <v>28</v>
      </c>
      <c r="BS70" s="1160">
        <f>AY70+BI70</f>
        <v>28</v>
      </c>
      <c r="BT70" s="1135">
        <f t="shared" si="140"/>
        <v>1</v>
      </c>
      <c r="BU70" s="1135">
        <v>1</v>
      </c>
      <c r="BV70" s="1403">
        <v>0.5</v>
      </c>
      <c r="BW70" s="1434"/>
      <c r="BX70" s="1146"/>
      <c r="BY70" s="1148"/>
      <c r="BZ70" s="1146"/>
      <c r="CA70" s="1146"/>
      <c r="CB70" s="1148"/>
      <c r="CC70" s="1146">
        <f>AM70+BR70</f>
        <v>60</v>
      </c>
      <c r="CD70" s="1146">
        <f>AN70+BS70</f>
        <v>60</v>
      </c>
      <c r="CE70" s="1148">
        <f t="shared" si="143"/>
        <v>1</v>
      </c>
      <c r="CF70" s="1148">
        <v>1</v>
      </c>
      <c r="CG70" s="1436">
        <v>1</v>
      </c>
      <c r="CH70" s="1457">
        <v>0.03</v>
      </c>
      <c r="CI70" s="1453">
        <f>CG70*CH70</f>
        <v>0.03</v>
      </c>
      <c r="CJ70" s="674" t="s">
        <v>585</v>
      </c>
      <c r="CK70" s="45">
        <v>1</v>
      </c>
      <c r="CL70" s="45">
        <v>1</v>
      </c>
      <c r="CM70" s="38">
        <v>0</v>
      </c>
      <c r="CN70" s="38">
        <v>0</v>
      </c>
      <c r="CO70" s="38" t="s">
        <v>584</v>
      </c>
      <c r="CP70" s="38" t="s">
        <v>584</v>
      </c>
      <c r="CQ70" s="38" t="s">
        <v>584</v>
      </c>
      <c r="CR70" s="38" t="s">
        <v>584</v>
      </c>
      <c r="CS70" s="38" t="s">
        <v>586</v>
      </c>
      <c r="CT70" s="1110" t="s">
        <v>587</v>
      </c>
      <c r="CU70" s="1110"/>
    </row>
    <row r="71" spans="1:99" ht="63" customHeight="1" thickBot="1" x14ac:dyDescent="0.25">
      <c r="A71" s="1067"/>
      <c r="B71" s="1067"/>
      <c r="C71" s="1064"/>
      <c r="D71" s="1319"/>
      <c r="E71" s="1239"/>
      <c r="F71" s="1076"/>
      <c r="G71" s="1290"/>
      <c r="H71" s="1076"/>
      <c r="I71" s="1076"/>
      <c r="J71" s="1291"/>
      <c r="K71" s="1296"/>
      <c r="L71" s="1187"/>
      <c r="M71" s="1189"/>
      <c r="N71" s="1171"/>
      <c r="O71" s="1183"/>
      <c r="P71" s="1171"/>
      <c r="Q71" s="1171"/>
      <c r="R71" s="1183"/>
      <c r="S71" s="1171"/>
      <c r="T71" s="1171"/>
      <c r="U71" s="1183"/>
      <c r="V71" s="1191"/>
      <c r="W71" s="1373"/>
      <c r="X71" s="1171"/>
      <c r="Y71" s="1183"/>
      <c r="Z71" s="1171"/>
      <c r="AA71" s="1171"/>
      <c r="AB71" s="1183"/>
      <c r="AC71" s="1171"/>
      <c r="AD71" s="1171"/>
      <c r="AE71" s="1183"/>
      <c r="AF71" s="1267"/>
      <c r="AG71" s="1402"/>
      <c r="AH71" s="1154"/>
      <c r="AI71" s="1130"/>
      <c r="AJ71" s="1154"/>
      <c r="AK71" s="1154"/>
      <c r="AL71" s="1130"/>
      <c r="AM71" s="1154"/>
      <c r="AN71" s="1154"/>
      <c r="AO71" s="1130"/>
      <c r="AP71" s="1130"/>
      <c r="AQ71" s="1404"/>
      <c r="AR71" s="1189"/>
      <c r="AS71" s="1171"/>
      <c r="AT71" s="1183"/>
      <c r="AU71" s="1171"/>
      <c r="AV71" s="1171"/>
      <c r="AW71" s="1183"/>
      <c r="AX71" s="1171"/>
      <c r="AY71" s="1171"/>
      <c r="AZ71" s="1183"/>
      <c r="BA71" s="1183"/>
      <c r="BB71" s="1189"/>
      <c r="BC71" s="1171"/>
      <c r="BD71" s="1183"/>
      <c r="BE71" s="1171"/>
      <c r="BF71" s="1171"/>
      <c r="BG71" s="1183"/>
      <c r="BH71" s="1171"/>
      <c r="BI71" s="1171"/>
      <c r="BJ71" s="1183"/>
      <c r="BK71" s="1267"/>
      <c r="BL71" s="1402"/>
      <c r="BM71" s="1154"/>
      <c r="BN71" s="1130"/>
      <c r="BO71" s="1154"/>
      <c r="BP71" s="1154"/>
      <c r="BQ71" s="1130"/>
      <c r="BR71" s="1154"/>
      <c r="BS71" s="1154"/>
      <c r="BT71" s="1130"/>
      <c r="BU71" s="1130"/>
      <c r="BV71" s="1404"/>
      <c r="BW71" s="1435"/>
      <c r="BX71" s="1147"/>
      <c r="BY71" s="1149"/>
      <c r="BZ71" s="1147"/>
      <c r="CA71" s="1147"/>
      <c r="CB71" s="1149"/>
      <c r="CC71" s="1147"/>
      <c r="CD71" s="1147"/>
      <c r="CE71" s="1149"/>
      <c r="CF71" s="1149"/>
      <c r="CG71" s="1336"/>
      <c r="CH71" s="1458"/>
      <c r="CI71" s="1459"/>
      <c r="CJ71" s="674" t="s">
        <v>588</v>
      </c>
      <c r="CK71" s="47">
        <v>0.25</v>
      </c>
      <c r="CL71" s="47">
        <v>0.25</v>
      </c>
      <c r="CM71" s="47">
        <v>0.25</v>
      </c>
      <c r="CN71" s="47">
        <v>0.25</v>
      </c>
      <c r="CO71" s="47">
        <v>1</v>
      </c>
      <c r="CP71" s="47">
        <v>1</v>
      </c>
      <c r="CQ71" s="47">
        <v>1</v>
      </c>
      <c r="CR71" s="47">
        <v>1</v>
      </c>
      <c r="CS71" s="38" t="s">
        <v>589</v>
      </c>
      <c r="CT71" s="1111"/>
      <c r="CU71" s="1111"/>
    </row>
    <row r="72" spans="1:99" s="44" customFormat="1" ht="46.5" customHeight="1" x14ac:dyDescent="0.2">
      <c r="A72" s="1067"/>
      <c r="B72" s="1067"/>
      <c r="C72" s="1064"/>
      <c r="D72" s="1319"/>
      <c r="E72" s="1316" t="s">
        <v>418</v>
      </c>
      <c r="F72" s="1325" t="s">
        <v>115</v>
      </c>
      <c r="G72" s="1243" t="s">
        <v>116</v>
      </c>
      <c r="H72" s="1240" t="s">
        <v>32</v>
      </c>
      <c r="I72" s="1240">
        <v>0</v>
      </c>
      <c r="J72" s="1292">
        <v>2022</v>
      </c>
      <c r="K72" s="1314">
        <v>0</v>
      </c>
      <c r="L72" s="1211" t="s">
        <v>584</v>
      </c>
      <c r="M72" s="1268"/>
      <c r="N72" s="1181"/>
      <c r="O72" s="1181">
        <v>0</v>
      </c>
      <c r="P72" s="1181"/>
      <c r="Q72" s="1181"/>
      <c r="R72" s="1181">
        <v>0</v>
      </c>
      <c r="S72" s="1181"/>
      <c r="T72" s="1181"/>
      <c r="U72" s="1181">
        <v>0</v>
      </c>
      <c r="V72" s="1190">
        <v>0.25</v>
      </c>
      <c r="W72" s="1396"/>
      <c r="X72" s="1181"/>
      <c r="Y72" s="1181">
        <v>0</v>
      </c>
      <c r="Z72" s="1181"/>
      <c r="AA72" s="1181"/>
      <c r="AB72" s="1181">
        <v>0</v>
      </c>
      <c r="AC72" s="1181"/>
      <c r="AD72" s="1181"/>
      <c r="AE72" s="1181">
        <v>0</v>
      </c>
      <c r="AF72" s="1265">
        <v>0.25</v>
      </c>
      <c r="AG72" s="1399"/>
      <c r="AH72" s="1136"/>
      <c r="AI72" s="1136">
        <v>0</v>
      </c>
      <c r="AJ72" s="1136"/>
      <c r="AK72" s="1136"/>
      <c r="AL72" s="1136">
        <v>0</v>
      </c>
      <c r="AM72" s="1136"/>
      <c r="AN72" s="1136"/>
      <c r="AO72" s="1136">
        <v>0</v>
      </c>
      <c r="AP72" s="1136">
        <v>0</v>
      </c>
      <c r="AQ72" s="1405">
        <v>0.5</v>
      </c>
      <c r="AR72" s="1268"/>
      <c r="AS72" s="1181"/>
      <c r="AT72" s="1181">
        <v>0</v>
      </c>
      <c r="AU72" s="1181"/>
      <c r="AV72" s="1181"/>
      <c r="AW72" s="1181">
        <v>0</v>
      </c>
      <c r="AX72" s="1181"/>
      <c r="AY72" s="1181"/>
      <c r="AZ72" s="1181">
        <v>0</v>
      </c>
      <c r="BA72" s="1184">
        <v>0.25</v>
      </c>
      <c r="BB72" s="1268"/>
      <c r="BC72" s="1181"/>
      <c r="BD72" s="1181">
        <v>0</v>
      </c>
      <c r="BE72" s="1181"/>
      <c r="BF72" s="1181"/>
      <c r="BG72" s="1181">
        <v>0</v>
      </c>
      <c r="BH72" s="1181"/>
      <c r="BI72" s="1181"/>
      <c r="BJ72" s="1181">
        <v>0</v>
      </c>
      <c r="BK72" s="1265">
        <v>0.25</v>
      </c>
      <c r="BL72" s="1399"/>
      <c r="BM72" s="1136"/>
      <c r="BN72" s="1136">
        <v>0</v>
      </c>
      <c r="BO72" s="1136"/>
      <c r="BP72" s="1136"/>
      <c r="BQ72" s="1136">
        <v>0</v>
      </c>
      <c r="BR72" s="1136"/>
      <c r="BS72" s="1136"/>
      <c r="BT72" s="1136">
        <v>0</v>
      </c>
      <c r="BU72" s="1136">
        <v>0</v>
      </c>
      <c r="BV72" s="1405">
        <v>0.25</v>
      </c>
      <c r="BW72" s="1432"/>
      <c r="BX72" s="1270"/>
      <c r="BY72" s="1270">
        <v>0</v>
      </c>
      <c r="BZ72" s="1270"/>
      <c r="CA72" s="1270"/>
      <c r="CB72" s="1270">
        <v>0</v>
      </c>
      <c r="CC72" s="1270"/>
      <c r="CD72" s="1270"/>
      <c r="CE72" s="1270">
        <v>0</v>
      </c>
      <c r="CF72" s="1270">
        <v>0</v>
      </c>
      <c r="CG72" s="1335">
        <v>1</v>
      </c>
      <c r="CH72" s="1430">
        <v>0.01</v>
      </c>
      <c r="CI72" s="1428">
        <f>CG72*CH72</f>
        <v>0.01</v>
      </c>
      <c r="CJ72" s="675" t="s">
        <v>581</v>
      </c>
      <c r="CK72" s="41">
        <v>100</v>
      </c>
      <c r="CL72" s="41">
        <v>100</v>
      </c>
      <c r="CM72" s="41">
        <v>100</v>
      </c>
      <c r="CN72" s="41">
        <v>100</v>
      </c>
      <c r="CO72" s="41">
        <v>100</v>
      </c>
      <c r="CP72" s="41">
        <v>100</v>
      </c>
      <c r="CQ72" s="41">
        <v>100</v>
      </c>
      <c r="CR72" s="41">
        <v>100</v>
      </c>
      <c r="CS72" s="43" t="s">
        <v>582</v>
      </c>
      <c r="CT72" s="43" t="s">
        <v>531</v>
      </c>
      <c r="CU72" s="1119" t="s">
        <v>532</v>
      </c>
    </row>
    <row r="73" spans="1:99" s="44" customFormat="1" ht="47.25" customHeight="1" thickBot="1" x14ac:dyDescent="0.25">
      <c r="A73" s="1067"/>
      <c r="B73" s="1067"/>
      <c r="C73" s="1064"/>
      <c r="D73" s="1320"/>
      <c r="E73" s="1317"/>
      <c r="F73" s="1326"/>
      <c r="G73" s="1245"/>
      <c r="H73" s="1242"/>
      <c r="I73" s="1242"/>
      <c r="J73" s="1293"/>
      <c r="K73" s="1315"/>
      <c r="L73" s="1212"/>
      <c r="M73" s="1269"/>
      <c r="N73" s="1182"/>
      <c r="O73" s="1182"/>
      <c r="P73" s="1182"/>
      <c r="Q73" s="1182"/>
      <c r="R73" s="1182"/>
      <c r="S73" s="1182"/>
      <c r="T73" s="1182"/>
      <c r="U73" s="1182"/>
      <c r="V73" s="1191"/>
      <c r="W73" s="1397"/>
      <c r="X73" s="1182"/>
      <c r="Y73" s="1182"/>
      <c r="Z73" s="1182"/>
      <c r="AA73" s="1182"/>
      <c r="AB73" s="1182"/>
      <c r="AC73" s="1182"/>
      <c r="AD73" s="1182"/>
      <c r="AE73" s="1182"/>
      <c r="AF73" s="1267"/>
      <c r="AG73" s="1400"/>
      <c r="AH73" s="1137"/>
      <c r="AI73" s="1137"/>
      <c r="AJ73" s="1137"/>
      <c r="AK73" s="1137"/>
      <c r="AL73" s="1137"/>
      <c r="AM73" s="1137"/>
      <c r="AN73" s="1137"/>
      <c r="AO73" s="1137"/>
      <c r="AP73" s="1137"/>
      <c r="AQ73" s="1404"/>
      <c r="AR73" s="1269"/>
      <c r="AS73" s="1182"/>
      <c r="AT73" s="1182"/>
      <c r="AU73" s="1182"/>
      <c r="AV73" s="1182"/>
      <c r="AW73" s="1182"/>
      <c r="AX73" s="1182"/>
      <c r="AY73" s="1182"/>
      <c r="AZ73" s="1182"/>
      <c r="BA73" s="1183"/>
      <c r="BB73" s="1269"/>
      <c r="BC73" s="1182"/>
      <c r="BD73" s="1182"/>
      <c r="BE73" s="1182"/>
      <c r="BF73" s="1182"/>
      <c r="BG73" s="1182"/>
      <c r="BH73" s="1182"/>
      <c r="BI73" s="1182"/>
      <c r="BJ73" s="1182"/>
      <c r="BK73" s="1267"/>
      <c r="BL73" s="1400"/>
      <c r="BM73" s="1137"/>
      <c r="BN73" s="1137"/>
      <c r="BO73" s="1137"/>
      <c r="BP73" s="1137"/>
      <c r="BQ73" s="1137"/>
      <c r="BR73" s="1137"/>
      <c r="BS73" s="1137"/>
      <c r="BT73" s="1137"/>
      <c r="BU73" s="1137"/>
      <c r="BV73" s="1404"/>
      <c r="BW73" s="1433"/>
      <c r="BX73" s="1271"/>
      <c r="BY73" s="1271"/>
      <c r="BZ73" s="1271"/>
      <c r="CA73" s="1271"/>
      <c r="CB73" s="1271"/>
      <c r="CC73" s="1271"/>
      <c r="CD73" s="1271"/>
      <c r="CE73" s="1271"/>
      <c r="CF73" s="1271"/>
      <c r="CG73" s="1336"/>
      <c r="CH73" s="1431"/>
      <c r="CI73" s="1429"/>
      <c r="CJ73" s="675" t="s">
        <v>590</v>
      </c>
      <c r="CK73" s="41">
        <v>100</v>
      </c>
      <c r="CL73" s="41">
        <v>100</v>
      </c>
      <c r="CM73" s="41">
        <v>100</v>
      </c>
      <c r="CN73" s="41">
        <v>100</v>
      </c>
      <c r="CO73" s="41">
        <v>100</v>
      </c>
      <c r="CP73" s="41">
        <v>100</v>
      </c>
      <c r="CQ73" s="41">
        <v>100</v>
      </c>
      <c r="CR73" s="41">
        <v>100</v>
      </c>
      <c r="CS73" s="43" t="s">
        <v>591</v>
      </c>
      <c r="CT73" s="43" t="s">
        <v>531</v>
      </c>
      <c r="CU73" s="1121"/>
    </row>
    <row r="74" spans="1:99" s="44" customFormat="1" ht="99.75" customHeight="1" x14ac:dyDescent="0.2">
      <c r="A74" s="1067"/>
      <c r="B74" s="1067"/>
      <c r="C74" s="1064"/>
      <c r="D74" s="1318" t="s">
        <v>353</v>
      </c>
      <c r="E74" s="1221" t="s">
        <v>117</v>
      </c>
      <c r="F74" s="1224" t="s">
        <v>118</v>
      </c>
      <c r="G74" s="1226" t="s">
        <v>119</v>
      </c>
      <c r="H74" s="1224" t="s">
        <v>19</v>
      </c>
      <c r="I74" s="1224" t="s">
        <v>592</v>
      </c>
      <c r="J74" s="1118">
        <v>2022</v>
      </c>
      <c r="K74" s="1295">
        <v>1</v>
      </c>
      <c r="L74" s="1186" t="s">
        <v>584</v>
      </c>
      <c r="M74" s="1188"/>
      <c r="N74" s="1170"/>
      <c r="O74" s="1179"/>
      <c r="P74" s="1170"/>
      <c r="Q74" s="1170"/>
      <c r="R74" s="1179"/>
      <c r="S74" s="1170">
        <v>3</v>
      </c>
      <c r="T74" s="1170">
        <v>3</v>
      </c>
      <c r="U74" s="1179">
        <f>S74/T74</f>
        <v>1</v>
      </c>
      <c r="V74" s="1190">
        <v>0.25</v>
      </c>
      <c r="W74" s="1372"/>
      <c r="X74" s="1170"/>
      <c r="Y74" s="1179"/>
      <c r="Z74" s="1170"/>
      <c r="AA74" s="1170"/>
      <c r="AB74" s="1179"/>
      <c r="AC74" s="1170">
        <v>3</v>
      </c>
      <c r="AD74" s="1170">
        <v>3</v>
      </c>
      <c r="AE74" s="1179">
        <f>AC74/AD74</f>
        <v>1</v>
      </c>
      <c r="AF74" s="1265">
        <v>0.25</v>
      </c>
      <c r="AG74" s="1413"/>
      <c r="AH74" s="1153"/>
      <c r="AI74" s="1138"/>
      <c r="AJ74" s="1153"/>
      <c r="AK74" s="1153"/>
      <c r="AL74" s="1138"/>
      <c r="AM74" s="1153">
        <f>S74+AC74</f>
        <v>6</v>
      </c>
      <c r="AN74" s="1153">
        <f>T74+AD74</f>
        <v>6</v>
      </c>
      <c r="AO74" s="1138">
        <f>AM74/AN74</f>
        <v>1</v>
      </c>
      <c r="AP74" s="1138">
        <v>1</v>
      </c>
      <c r="AQ74" s="1405">
        <v>0.5</v>
      </c>
      <c r="AR74" s="1188"/>
      <c r="AS74" s="1170"/>
      <c r="AT74" s="1179"/>
      <c r="AU74" s="1170"/>
      <c r="AV74" s="1170"/>
      <c r="AW74" s="1179"/>
      <c r="AX74" s="1170">
        <v>0</v>
      </c>
      <c r="AY74" s="1170">
        <v>0</v>
      </c>
      <c r="AZ74" s="1179" t="e">
        <f>AX74/AY74</f>
        <v>#DIV/0!</v>
      </c>
      <c r="BA74" s="1184">
        <v>0.25</v>
      </c>
      <c r="BB74" s="1188"/>
      <c r="BC74" s="1170"/>
      <c r="BD74" s="1179"/>
      <c r="BE74" s="1170"/>
      <c r="BF74" s="1170"/>
      <c r="BG74" s="1179"/>
      <c r="BH74" s="1170">
        <v>2</v>
      </c>
      <c r="BI74" s="1170">
        <v>2</v>
      </c>
      <c r="BJ74" s="1179">
        <f>BH74/BI74</f>
        <v>1</v>
      </c>
      <c r="BK74" s="1265">
        <v>0.25</v>
      </c>
      <c r="BL74" s="1413"/>
      <c r="BM74" s="1153"/>
      <c r="BN74" s="1138"/>
      <c r="BO74" s="1153"/>
      <c r="BP74" s="1153"/>
      <c r="BQ74" s="1138"/>
      <c r="BR74" s="1153">
        <f>AX74+BH74</f>
        <v>2</v>
      </c>
      <c r="BS74" s="1153">
        <f>AY74+BI74</f>
        <v>2</v>
      </c>
      <c r="BT74" s="1138">
        <f>BR74/BS74</f>
        <v>1</v>
      </c>
      <c r="BU74" s="1138">
        <v>1</v>
      </c>
      <c r="BV74" s="1405">
        <v>0.5</v>
      </c>
      <c r="BW74" s="1437"/>
      <c r="BX74" s="1281"/>
      <c r="BY74" s="1282"/>
      <c r="BZ74" s="1281"/>
      <c r="CA74" s="1281"/>
      <c r="CB74" s="1282"/>
      <c r="CC74" s="1281">
        <f>AM74+BR74</f>
        <v>8</v>
      </c>
      <c r="CD74" s="1281">
        <f>AN74+BS74</f>
        <v>8</v>
      </c>
      <c r="CE74" s="1282">
        <f>CC74/CD74</f>
        <v>1</v>
      </c>
      <c r="CF74" s="1282">
        <v>1</v>
      </c>
      <c r="CG74" s="1335">
        <v>1</v>
      </c>
      <c r="CH74" s="1430">
        <v>0.01</v>
      </c>
      <c r="CI74" s="1428">
        <f>CG74*CH74</f>
        <v>0.01</v>
      </c>
      <c r="CJ74" s="675" t="s">
        <v>593</v>
      </c>
      <c r="CK74" s="41">
        <v>1</v>
      </c>
      <c r="CL74" s="41">
        <v>1</v>
      </c>
      <c r="CM74" s="41">
        <v>0</v>
      </c>
      <c r="CN74" s="41">
        <v>0</v>
      </c>
      <c r="CO74" s="41" t="s">
        <v>584</v>
      </c>
      <c r="CP74" s="41" t="s">
        <v>584</v>
      </c>
      <c r="CQ74" s="41" t="s">
        <v>584</v>
      </c>
      <c r="CR74" s="41" t="s">
        <v>584</v>
      </c>
      <c r="CS74" s="43" t="s">
        <v>594</v>
      </c>
      <c r="CT74" s="43" t="s">
        <v>595</v>
      </c>
      <c r="CU74" s="59"/>
    </row>
    <row r="75" spans="1:99" ht="61" customHeight="1" thickBot="1" x14ac:dyDescent="0.25">
      <c r="A75" s="1067"/>
      <c r="B75" s="1067"/>
      <c r="C75" s="1064"/>
      <c r="D75" s="1319"/>
      <c r="E75" s="1223"/>
      <c r="F75" s="1225"/>
      <c r="G75" s="1228"/>
      <c r="H75" s="1225"/>
      <c r="I75" s="1225"/>
      <c r="J75" s="1291"/>
      <c r="K75" s="1296"/>
      <c r="L75" s="1187"/>
      <c r="M75" s="1189"/>
      <c r="N75" s="1171"/>
      <c r="O75" s="1180"/>
      <c r="P75" s="1171"/>
      <c r="Q75" s="1171"/>
      <c r="R75" s="1180"/>
      <c r="S75" s="1171"/>
      <c r="T75" s="1171"/>
      <c r="U75" s="1180"/>
      <c r="V75" s="1191"/>
      <c r="W75" s="1373"/>
      <c r="X75" s="1171"/>
      <c r="Y75" s="1180"/>
      <c r="Z75" s="1171"/>
      <c r="AA75" s="1171"/>
      <c r="AB75" s="1180"/>
      <c r="AC75" s="1171"/>
      <c r="AD75" s="1171"/>
      <c r="AE75" s="1180"/>
      <c r="AF75" s="1267"/>
      <c r="AG75" s="1402"/>
      <c r="AH75" s="1154"/>
      <c r="AI75" s="1139"/>
      <c r="AJ75" s="1154"/>
      <c r="AK75" s="1154"/>
      <c r="AL75" s="1139"/>
      <c r="AM75" s="1154"/>
      <c r="AN75" s="1154"/>
      <c r="AO75" s="1139"/>
      <c r="AP75" s="1139"/>
      <c r="AQ75" s="1404"/>
      <c r="AR75" s="1189"/>
      <c r="AS75" s="1171"/>
      <c r="AT75" s="1180"/>
      <c r="AU75" s="1171"/>
      <c r="AV75" s="1171"/>
      <c r="AW75" s="1180"/>
      <c r="AX75" s="1171"/>
      <c r="AY75" s="1171"/>
      <c r="AZ75" s="1180"/>
      <c r="BA75" s="1183"/>
      <c r="BB75" s="1189"/>
      <c r="BC75" s="1171"/>
      <c r="BD75" s="1180"/>
      <c r="BE75" s="1171"/>
      <c r="BF75" s="1171"/>
      <c r="BG75" s="1180"/>
      <c r="BH75" s="1171"/>
      <c r="BI75" s="1171"/>
      <c r="BJ75" s="1180"/>
      <c r="BK75" s="1267"/>
      <c r="BL75" s="1402"/>
      <c r="BM75" s="1154"/>
      <c r="BN75" s="1139"/>
      <c r="BO75" s="1154"/>
      <c r="BP75" s="1154"/>
      <c r="BQ75" s="1139"/>
      <c r="BR75" s="1154"/>
      <c r="BS75" s="1154"/>
      <c r="BT75" s="1139"/>
      <c r="BU75" s="1139"/>
      <c r="BV75" s="1404"/>
      <c r="BW75" s="1435"/>
      <c r="BX75" s="1147"/>
      <c r="BY75" s="1283"/>
      <c r="BZ75" s="1147"/>
      <c r="CA75" s="1147"/>
      <c r="CB75" s="1283"/>
      <c r="CC75" s="1147"/>
      <c r="CD75" s="1147"/>
      <c r="CE75" s="1283"/>
      <c r="CF75" s="1283"/>
      <c r="CG75" s="1336"/>
      <c r="CH75" s="1431"/>
      <c r="CI75" s="1429"/>
      <c r="CJ75" s="674" t="s">
        <v>596</v>
      </c>
      <c r="CK75" s="45">
        <v>3</v>
      </c>
      <c r="CL75" s="45">
        <v>3</v>
      </c>
      <c r="CM75" s="45">
        <v>3</v>
      </c>
      <c r="CN75" s="45">
        <v>3</v>
      </c>
      <c r="CO75" s="45">
        <v>3</v>
      </c>
      <c r="CP75" s="45">
        <v>3</v>
      </c>
      <c r="CQ75" s="45">
        <v>3</v>
      </c>
      <c r="CR75" s="45">
        <v>3</v>
      </c>
      <c r="CS75" s="38" t="s">
        <v>597</v>
      </c>
      <c r="CT75" s="38" t="s">
        <v>595</v>
      </c>
      <c r="CU75" s="38"/>
    </row>
    <row r="76" spans="1:99" ht="74.25" customHeight="1" x14ac:dyDescent="0.2">
      <c r="A76" s="1067"/>
      <c r="B76" s="1067"/>
      <c r="C76" s="1064"/>
      <c r="D76" s="1319"/>
      <c r="E76" s="1221" t="s">
        <v>121</v>
      </c>
      <c r="F76" s="1224" t="s">
        <v>122</v>
      </c>
      <c r="G76" s="1226" t="s">
        <v>123</v>
      </c>
      <c r="H76" s="1224" t="s">
        <v>14</v>
      </c>
      <c r="I76" s="1224" t="s">
        <v>598</v>
      </c>
      <c r="J76" s="1118">
        <v>2022</v>
      </c>
      <c r="K76" s="1295">
        <v>1</v>
      </c>
      <c r="L76" s="1186" t="s">
        <v>584</v>
      </c>
      <c r="M76" s="1188"/>
      <c r="N76" s="1170"/>
      <c r="O76" s="1184"/>
      <c r="P76" s="1170"/>
      <c r="Q76" s="1170"/>
      <c r="R76" s="1184"/>
      <c r="S76" s="1170">
        <v>23</v>
      </c>
      <c r="T76" s="1170">
        <v>23</v>
      </c>
      <c r="U76" s="1184">
        <f>S76/T76</f>
        <v>1</v>
      </c>
      <c r="V76" s="1190">
        <v>0.25</v>
      </c>
      <c r="W76" s="1372"/>
      <c r="X76" s="1170"/>
      <c r="Y76" s="1184"/>
      <c r="Z76" s="1170"/>
      <c r="AA76" s="1170"/>
      <c r="AB76" s="1184"/>
      <c r="AC76" s="1170">
        <v>15</v>
      </c>
      <c r="AD76" s="1170">
        <v>15</v>
      </c>
      <c r="AE76" s="1184">
        <f>AC76/AD76</f>
        <v>1</v>
      </c>
      <c r="AF76" s="1265">
        <v>0.25</v>
      </c>
      <c r="AG76" s="1413"/>
      <c r="AH76" s="1153"/>
      <c r="AI76" s="1129"/>
      <c r="AJ76" s="1153"/>
      <c r="AK76" s="1153"/>
      <c r="AL76" s="1129"/>
      <c r="AM76" s="1153">
        <f>S76+AC76</f>
        <v>38</v>
      </c>
      <c r="AN76" s="1153">
        <f>T76+AD76</f>
        <v>38</v>
      </c>
      <c r="AO76" s="1129">
        <f>AM76/AN76</f>
        <v>1</v>
      </c>
      <c r="AP76" s="1129">
        <v>1</v>
      </c>
      <c r="AQ76" s="1405">
        <v>0.5</v>
      </c>
      <c r="AR76" s="1188"/>
      <c r="AS76" s="1170"/>
      <c r="AT76" s="1184"/>
      <c r="AU76" s="1170"/>
      <c r="AV76" s="1170"/>
      <c r="AW76" s="1184"/>
      <c r="AX76" s="1170">
        <v>8</v>
      </c>
      <c r="AY76" s="1170">
        <v>8</v>
      </c>
      <c r="AZ76" s="1184">
        <f>AX76/AY76</f>
        <v>1</v>
      </c>
      <c r="BA76" s="1184">
        <v>0.25</v>
      </c>
      <c r="BB76" s="1188"/>
      <c r="BC76" s="1170"/>
      <c r="BD76" s="1184"/>
      <c r="BE76" s="1170"/>
      <c r="BF76" s="1170"/>
      <c r="BG76" s="1184"/>
      <c r="BH76" s="1170">
        <v>11</v>
      </c>
      <c r="BI76" s="1170">
        <v>11</v>
      </c>
      <c r="BJ76" s="1184">
        <f>BH76/BI76</f>
        <v>1</v>
      </c>
      <c r="BK76" s="1265">
        <v>0.25</v>
      </c>
      <c r="BL76" s="1413"/>
      <c r="BM76" s="1153"/>
      <c r="BN76" s="1129"/>
      <c r="BO76" s="1153"/>
      <c r="BP76" s="1153"/>
      <c r="BQ76" s="1129"/>
      <c r="BR76" s="1153">
        <f>AX76+BH76</f>
        <v>19</v>
      </c>
      <c r="BS76" s="1153">
        <f>AY76+BI76</f>
        <v>19</v>
      </c>
      <c r="BT76" s="1129">
        <f>BR76/BS76</f>
        <v>1</v>
      </c>
      <c r="BU76" s="1129">
        <v>1</v>
      </c>
      <c r="BV76" s="1405">
        <v>0.25</v>
      </c>
      <c r="BW76" s="1437"/>
      <c r="BX76" s="1281"/>
      <c r="BY76" s="1334"/>
      <c r="BZ76" s="1281"/>
      <c r="CA76" s="1281"/>
      <c r="CB76" s="1334"/>
      <c r="CC76" s="1281">
        <f>AM76+BR76</f>
        <v>57</v>
      </c>
      <c r="CD76" s="1281">
        <f>AN76+BS76</f>
        <v>57</v>
      </c>
      <c r="CE76" s="1334">
        <f>CC76/CD76</f>
        <v>1</v>
      </c>
      <c r="CF76" s="1334">
        <v>1</v>
      </c>
      <c r="CG76" s="1335">
        <v>1</v>
      </c>
      <c r="CH76" s="1430">
        <v>0.04</v>
      </c>
      <c r="CI76" s="1428">
        <f>CG76*CH76</f>
        <v>0.04</v>
      </c>
      <c r="CJ76" s="674" t="s">
        <v>599</v>
      </c>
      <c r="CK76" s="45">
        <v>0</v>
      </c>
      <c r="CL76" s="45">
        <v>0</v>
      </c>
      <c r="CM76" s="45">
        <v>1</v>
      </c>
      <c r="CN76" s="45">
        <v>1</v>
      </c>
      <c r="CO76" s="45"/>
      <c r="CP76" s="45"/>
      <c r="CQ76" s="45"/>
      <c r="CR76" s="45"/>
      <c r="CS76" s="38" t="s">
        <v>600</v>
      </c>
      <c r="CT76" s="1110" t="s">
        <v>595</v>
      </c>
      <c r="CU76" s="1110"/>
    </row>
    <row r="77" spans="1:99" ht="80.25" customHeight="1" thickBot="1" x14ac:dyDescent="0.25">
      <c r="A77" s="1067"/>
      <c r="B77" s="1067"/>
      <c r="C77" s="1064"/>
      <c r="D77" s="1320"/>
      <c r="E77" s="1223"/>
      <c r="F77" s="1225"/>
      <c r="G77" s="1228"/>
      <c r="H77" s="1225"/>
      <c r="I77" s="1225"/>
      <c r="J77" s="1291"/>
      <c r="K77" s="1296"/>
      <c r="L77" s="1213"/>
      <c r="M77" s="1189"/>
      <c r="N77" s="1171"/>
      <c r="O77" s="1183"/>
      <c r="P77" s="1171"/>
      <c r="Q77" s="1171"/>
      <c r="R77" s="1183"/>
      <c r="S77" s="1171"/>
      <c r="T77" s="1171"/>
      <c r="U77" s="1183"/>
      <c r="V77" s="1191"/>
      <c r="W77" s="1373"/>
      <c r="X77" s="1171"/>
      <c r="Y77" s="1183"/>
      <c r="Z77" s="1171"/>
      <c r="AA77" s="1171"/>
      <c r="AB77" s="1183"/>
      <c r="AC77" s="1171"/>
      <c r="AD77" s="1171"/>
      <c r="AE77" s="1183"/>
      <c r="AF77" s="1267"/>
      <c r="AG77" s="1402"/>
      <c r="AH77" s="1154"/>
      <c r="AI77" s="1130"/>
      <c r="AJ77" s="1154"/>
      <c r="AK77" s="1154"/>
      <c r="AL77" s="1130"/>
      <c r="AM77" s="1154"/>
      <c r="AN77" s="1154"/>
      <c r="AO77" s="1130"/>
      <c r="AP77" s="1130"/>
      <c r="AQ77" s="1404"/>
      <c r="AR77" s="1189"/>
      <c r="AS77" s="1171"/>
      <c r="AT77" s="1183"/>
      <c r="AU77" s="1171"/>
      <c r="AV77" s="1171"/>
      <c r="AW77" s="1183"/>
      <c r="AX77" s="1171"/>
      <c r="AY77" s="1171"/>
      <c r="AZ77" s="1183"/>
      <c r="BA77" s="1183"/>
      <c r="BB77" s="1189"/>
      <c r="BC77" s="1171"/>
      <c r="BD77" s="1183"/>
      <c r="BE77" s="1171"/>
      <c r="BF77" s="1171"/>
      <c r="BG77" s="1183"/>
      <c r="BH77" s="1171"/>
      <c r="BI77" s="1171"/>
      <c r="BJ77" s="1183"/>
      <c r="BK77" s="1267"/>
      <c r="BL77" s="1402"/>
      <c r="BM77" s="1154"/>
      <c r="BN77" s="1130"/>
      <c r="BO77" s="1154"/>
      <c r="BP77" s="1154"/>
      <c r="BQ77" s="1130"/>
      <c r="BR77" s="1154"/>
      <c r="BS77" s="1154"/>
      <c r="BT77" s="1130"/>
      <c r="BU77" s="1130"/>
      <c r="BV77" s="1404"/>
      <c r="BW77" s="1435"/>
      <c r="BX77" s="1147"/>
      <c r="BY77" s="1149"/>
      <c r="BZ77" s="1147"/>
      <c r="CA77" s="1147"/>
      <c r="CB77" s="1149"/>
      <c r="CC77" s="1147"/>
      <c r="CD77" s="1147"/>
      <c r="CE77" s="1149"/>
      <c r="CF77" s="1149"/>
      <c r="CG77" s="1336"/>
      <c r="CH77" s="1431"/>
      <c r="CI77" s="1429"/>
      <c r="CJ77" s="674" t="s">
        <v>601</v>
      </c>
      <c r="CK77" s="45">
        <v>0</v>
      </c>
      <c r="CL77" s="45">
        <v>0</v>
      </c>
      <c r="CM77" s="45">
        <v>1</v>
      </c>
      <c r="CN77" s="45">
        <v>1</v>
      </c>
      <c r="CO77" s="45"/>
      <c r="CP77" s="45"/>
      <c r="CQ77" s="45"/>
      <c r="CR77" s="45"/>
      <c r="CS77" s="38" t="s">
        <v>602</v>
      </c>
      <c r="CT77" s="1111"/>
      <c r="CU77" s="1111"/>
    </row>
    <row r="78" spans="1:99" s="60" customFormat="1" ht="59.25" customHeight="1" x14ac:dyDescent="0.2">
      <c r="A78" s="1067"/>
      <c r="B78" s="1067"/>
      <c r="C78" s="1064"/>
      <c r="D78" s="1185" t="s">
        <v>361</v>
      </c>
      <c r="E78" s="1311" t="s">
        <v>125</v>
      </c>
      <c r="F78" s="1252" t="s">
        <v>126</v>
      </c>
      <c r="G78" s="1289" t="s">
        <v>127</v>
      </c>
      <c r="H78" s="1252" t="s">
        <v>19</v>
      </c>
      <c r="I78" s="1252" t="s">
        <v>603</v>
      </c>
      <c r="J78" s="1118">
        <v>2022</v>
      </c>
      <c r="K78" s="1295">
        <v>0.8</v>
      </c>
      <c r="L78" s="1186" t="s">
        <v>584</v>
      </c>
      <c r="M78" s="1188">
        <v>10</v>
      </c>
      <c r="N78" s="1170">
        <v>13</v>
      </c>
      <c r="O78" s="1177">
        <f>M78/N78</f>
        <v>0.76923076923076927</v>
      </c>
      <c r="P78" s="1170">
        <v>5</v>
      </c>
      <c r="Q78" s="1170">
        <v>5</v>
      </c>
      <c r="R78" s="1177">
        <f>P78/Q78</f>
        <v>1</v>
      </c>
      <c r="S78" s="1170">
        <f>M78+P78</f>
        <v>15</v>
      </c>
      <c r="T78" s="1170">
        <f>N78+Q78</f>
        <v>18</v>
      </c>
      <c r="U78" s="1177">
        <f>S78/T78</f>
        <v>0.83333333333333337</v>
      </c>
      <c r="V78" s="1190">
        <v>0.25</v>
      </c>
      <c r="W78" s="1170">
        <v>12</v>
      </c>
      <c r="X78" s="1170">
        <v>14</v>
      </c>
      <c r="Y78" s="1177">
        <f>W78/X78</f>
        <v>0.8571428571428571</v>
      </c>
      <c r="Z78" s="1170">
        <v>4</v>
      </c>
      <c r="AA78" s="1170">
        <v>4</v>
      </c>
      <c r="AB78" s="1177">
        <f>Z78/AA78</f>
        <v>1</v>
      </c>
      <c r="AC78" s="1170">
        <f>W78+Z78</f>
        <v>16</v>
      </c>
      <c r="AD78" s="1170">
        <f>X78+AA78</f>
        <v>18</v>
      </c>
      <c r="AE78" s="1177">
        <f>AC78/AD78</f>
        <v>0.88888888888888884</v>
      </c>
      <c r="AF78" s="1190">
        <v>0.25</v>
      </c>
      <c r="AG78" s="1413">
        <f>M78+W78</f>
        <v>22</v>
      </c>
      <c r="AH78" s="1153">
        <f>N78+X78</f>
        <v>27</v>
      </c>
      <c r="AI78" s="1129">
        <f>AG78/AH78</f>
        <v>0.81481481481481477</v>
      </c>
      <c r="AJ78" s="1153">
        <f>P78+Z78</f>
        <v>9</v>
      </c>
      <c r="AK78" s="1153">
        <f>Q78+AA78</f>
        <v>9</v>
      </c>
      <c r="AL78" s="1129">
        <f>AJ78/AK78</f>
        <v>1</v>
      </c>
      <c r="AM78" s="1153">
        <f>S78+AC78</f>
        <v>31</v>
      </c>
      <c r="AN78" s="1153">
        <f>T78+AD78</f>
        <v>36</v>
      </c>
      <c r="AO78" s="1129">
        <f>AM78/AN78</f>
        <v>0.86111111111111116</v>
      </c>
      <c r="AP78" s="1129">
        <v>0.8</v>
      </c>
      <c r="AQ78" s="1405">
        <v>0.5</v>
      </c>
      <c r="AR78" s="1188">
        <v>10</v>
      </c>
      <c r="AS78" s="1170">
        <v>13</v>
      </c>
      <c r="AT78" s="1177">
        <f>AR78/AS78</f>
        <v>0.76923076923076927</v>
      </c>
      <c r="AU78" s="1170">
        <v>1</v>
      </c>
      <c r="AV78" s="1170">
        <v>1</v>
      </c>
      <c r="AW78" s="1177">
        <f>AU78/AV78</f>
        <v>1</v>
      </c>
      <c r="AX78" s="1170">
        <f>AR78+AU78</f>
        <v>11</v>
      </c>
      <c r="AY78" s="1170">
        <f>AS78+AV78</f>
        <v>14</v>
      </c>
      <c r="AZ78" s="1177">
        <f>AX78/AY78</f>
        <v>0.7857142857142857</v>
      </c>
      <c r="BA78" s="1184">
        <v>0.25</v>
      </c>
      <c r="BB78" s="1188">
        <v>5</v>
      </c>
      <c r="BC78" s="1170">
        <v>8</v>
      </c>
      <c r="BD78" s="1177">
        <f>BB78/BC78</f>
        <v>0.625</v>
      </c>
      <c r="BE78" s="1170">
        <v>0</v>
      </c>
      <c r="BF78" s="1170">
        <v>0</v>
      </c>
      <c r="BG78" s="1177" t="e">
        <f>BE78/BF78</f>
        <v>#DIV/0!</v>
      </c>
      <c r="BH78" s="1170">
        <v>5</v>
      </c>
      <c r="BI78" s="1170">
        <v>8</v>
      </c>
      <c r="BJ78" s="1177">
        <f>BH78/BI78</f>
        <v>0.625</v>
      </c>
      <c r="BK78" s="1265">
        <f>AZ78/BD78</f>
        <v>1.2571428571428571</v>
      </c>
      <c r="BL78" s="1413">
        <f>AR78+BB78</f>
        <v>15</v>
      </c>
      <c r="BM78" s="1153">
        <f>AS78+BC78</f>
        <v>21</v>
      </c>
      <c r="BN78" s="1129">
        <f>BL78/BM78</f>
        <v>0.7142857142857143</v>
      </c>
      <c r="BO78" s="1153">
        <f>AU78+BE78</f>
        <v>1</v>
      </c>
      <c r="BP78" s="1153">
        <f>AV78+BF78</f>
        <v>1</v>
      </c>
      <c r="BQ78" s="1129">
        <f>BO78/BP78</f>
        <v>1</v>
      </c>
      <c r="BR78" s="1153">
        <f>AX78+BH78</f>
        <v>16</v>
      </c>
      <c r="BS78" s="1153">
        <f>AY78+BI78</f>
        <v>22</v>
      </c>
      <c r="BT78" s="1129">
        <f>BR78/BS78</f>
        <v>0.72727272727272729</v>
      </c>
      <c r="BU78" s="1129">
        <v>0.8</v>
      </c>
      <c r="BV78" s="1414">
        <v>0.5</v>
      </c>
      <c r="BW78" s="1437">
        <f>AG78+BL78</f>
        <v>37</v>
      </c>
      <c r="BX78" s="1281">
        <f>AH78+BM78</f>
        <v>48</v>
      </c>
      <c r="BY78" s="1334">
        <f>BW78/BX78</f>
        <v>0.77083333333333337</v>
      </c>
      <c r="BZ78" s="1281">
        <f>AJ78+BO78</f>
        <v>10</v>
      </c>
      <c r="CA78" s="1281">
        <f>AK78+BP78</f>
        <v>10</v>
      </c>
      <c r="CB78" s="1334">
        <f>BZ78/CA78</f>
        <v>1</v>
      </c>
      <c r="CC78" s="1281">
        <f>AM78+BR78</f>
        <v>47</v>
      </c>
      <c r="CD78" s="1281">
        <f>AN78+BS78</f>
        <v>58</v>
      </c>
      <c r="CE78" s="1334">
        <f>CC78/CD78</f>
        <v>0.81034482758620685</v>
      </c>
      <c r="CF78" s="1334">
        <v>0.8</v>
      </c>
      <c r="CG78" s="1335">
        <v>1</v>
      </c>
      <c r="CH78" s="1457">
        <v>0.01</v>
      </c>
      <c r="CI78" s="1453">
        <f>CG78*CH78</f>
        <v>0.01</v>
      </c>
      <c r="CJ78" s="674" t="s">
        <v>604</v>
      </c>
      <c r="CK78" s="45">
        <v>0</v>
      </c>
      <c r="CL78" s="45">
        <v>0</v>
      </c>
      <c r="CM78" s="45">
        <v>1</v>
      </c>
      <c r="CN78" s="45">
        <v>1</v>
      </c>
      <c r="CO78" s="45">
        <v>1</v>
      </c>
      <c r="CP78" s="45">
        <v>1</v>
      </c>
      <c r="CQ78" s="45">
        <v>1</v>
      </c>
      <c r="CR78" s="45">
        <v>1</v>
      </c>
      <c r="CS78" s="38" t="s">
        <v>605</v>
      </c>
      <c r="CT78" s="1110" t="s">
        <v>606</v>
      </c>
      <c r="CU78" s="1110"/>
    </row>
    <row r="79" spans="1:99" s="60" customFormat="1" ht="58.5" customHeight="1" thickBot="1" x14ac:dyDescent="0.25">
      <c r="A79" s="1067"/>
      <c r="B79" s="1067"/>
      <c r="C79" s="1064"/>
      <c r="D79" s="1185"/>
      <c r="E79" s="1312"/>
      <c r="F79" s="1076"/>
      <c r="G79" s="1290"/>
      <c r="H79" s="1076"/>
      <c r="I79" s="1076"/>
      <c r="J79" s="1291"/>
      <c r="K79" s="1296"/>
      <c r="L79" s="1187"/>
      <c r="M79" s="1189"/>
      <c r="N79" s="1171"/>
      <c r="O79" s="1178"/>
      <c r="P79" s="1171"/>
      <c r="Q79" s="1171"/>
      <c r="R79" s="1178"/>
      <c r="S79" s="1171"/>
      <c r="T79" s="1171"/>
      <c r="U79" s="1178"/>
      <c r="V79" s="1191"/>
      <c r="W79" s="1171"/>
      <c r="X79" s="1171"/>
      <c r="Y79" s="1178"/>
      <c r="Z79" s="1171"/>
      <c r="AA79" s="1171"/>
      <c r="AB79" s="1178"/>
      <c r="AC79" s="1171"/>
      <c r="AD79" s="1171"/>
      <c r="AE79" s="1178"/>
      <c r="AF79" s="1191"/>
      <c r="AG79" s="1402"/>
      <c r="AH79" s="1154"/>
      <c r="AI79" s="1130"/>
      <c r="AJ79" s="1154"/>
      <c r="AK79" s="1154"/>
      <c r="AL79" s="1130"/>
      <c r="AM79" s="1154"/>
      <c r="AN79" s="1154"/>
      <c r="AO79" s="1130"/>
      <c r="AP79" s="1130"/>
      <c r="AQ79" s="1404"/>
      <c r="AR79" s="1189"/>
      <c r="AS79" s="1171"/>
      <c r="AT79" s="1178"/>
      <c r="AU79" s="1171"/>
      <c r="AV79" s="1171"/>
      <c r="AW79" s="1178"/>
      <c r="AX79" s="1171"/>
      <c r="AY79" s="1171"/>
      <c r="AZ79" s="1178"/>
      <c r="BA79" s="1183"/>
      <c r="BB79" s="1189"/>
      <c r="BC79" s="1171"/>
      <c r="BD79" s="1178"/>
      <c r="BE79" s="1171"/>
      <c r="BF79" s="1171"/>
      <c r="BG79" s="1178"/>
      <c r="BH79" s="1171"/>
      <c r="BI79" s="1171"/>
      <c r="BJ79" s="1178"/>
      <c r="BK79" s="1267"/>
      <c r="BL79" s="1402"/>
      <c r="BM79" s="1154"/>
      <c r="BN79" s="1130"/>
      <c r="BO79" s="1154"/>
      <c r="BP79" s="1154"/>
      <c r="BQ79" s="1130"/>
      <c r="BR79" s="1154"/>
      <c r="BS79" s="1154"/>
      <c r="BT79" s="1130"/>
      <c r="BU79" s="1130"/>
      <c r="BV79" s="1415"/>
      <c r="BW79" s="1435"/>
      <c r="BX79" s="1147"/>
      <c r="BY79" s="1149"/>
      <c r="BZ79" s="1147"/>
      <c r="CA79" s="1147"/>
      <c r="CB79" s="1149"/>
      <c r="CC79" s="1147"/>
      <c r="CD79" s="1147"/>
      <c r="CE79" s="1149"/>
      <c r="CF79" s="1149"/>
      <c r="CG79" s="1336"/>
      <c r="CH79" s="1458"/>
      <c r="CI79" s="1459"/>
      <c r="CJ79" s="674" t="s">
        <v>607</v>
      </c>
      <c r="CK79" s="45">
        <v>0</v>
      </c>
      <c r="CL79" s="45">
        <v>0</v>
      </c>
      <c r="CM79" s="45">
        <v>3</v>
      </c>
      <c r="CN79" s="45">
        <v>3</v>
      </c>
      <c r="CO79" s="45">
        <v>3</v>
      </c>
      <c r="CP79" s="45">
        <v>3</v>
      </c>
      <c r="CQ79" s="45">
        <v>3</v>
      </c>
      <c r="CR79" s="45">
        <v>3</v>
      </c>
      <c r="CS79" s="38" t="s">
        <v>608</v>
      </c>
      <c r="CT79" s="1111"/>
      <c r="CU79" s="1111"/>
    </row>
    <row r="80" spans="1:99" ht="78.75" customHeight="1" x14ac:dyDescent="0.2">
      <c r="A80" s="1067"/>
      <c r="B80" s="1067"/>
      <c r="C80" s="1064"/>
      <c r="D80" s="1185"/>
      <c r="E80" s="1311" t="s">
        <v>129</v>
      </c>
      <c r="F80" s="1252" t="s">
        <v>130</v>
      </c>
      <c r="G80" s="1289" t="s">
        <v>131</v>
      </c>
      <c r="H80" s="1252" t="s">
        <v>19</v>
      </c>
      <c r="I80" s="1252" t="s">
        <v>609</v>
      </c>
      <c r="J80" s="1118">
        <v>2022</v>
      </c>
      <c r="K80" s="1349">
        <v>0.1</v>
      </c>
      <c r="L80" s="1186" t="s">
        <v>584</v>
      </c>
      <c r="M80" s="1188">
        <v>4</v>
      </c>
      <c r="N80" s="1170">
        <v>74</v>
      </c>
      <c r="O80" s="1177">
        <f>M80/N80</f>
        <v>5.4054054054054057E-2</v>
      </c>
      <c r="P80" s="1170">
        <v>8</v>
      </c>
      <c r="Q80" s="1170">
        <v>48</v>
      </c>
      <c r="R80" s="1177">
        <f>P80/Q80</f>
        <v>0.16666666666666666</v>
      </c>
      <c r="S80" s="1170">
        <f>M80+P80</f>
        <v>12</v>
      </c>
      <c r="T80" s="1170">
        <f>N80+Q80</f>
        <v>122</v>
      </c>
      <c r="U80" s="1177">
        <f>S80/T80</f>
        <v>9.8360655737704916E-2</v>
      </c>
      <c r="V80" s="1190">
        <v>0.25</v>
      </c>
      <c r="W80" s="1170">
        <v>5</v>
      </c>
      <c r="X80" s="1170">
        <v>87</v>
      </c>
      <c r="Y80" s="1177">
        <f>W80/X80</f>
        <v>5.7471264367816091E-2</v>
      </c>
      <c r="Z80" s="1170">
        <v>1</v>
      </c>
      <c r="AA80" s="1170">
        <v>42</v>
      </c>
      <c r="AB80" s="1177">
        <f>Z80/AA80</f>
        <v>2.3809523809523808E-2</v>
      </c>
      <c r="AC80" s="1170">
        <f>W80+Z80</f>
        <v>6</v>
      </c>
      <c r="AD80" s="1170">
        <f>X80+AA80</f>
        <v>129</v>
      </c>
      <c r="AE80" s="1177">
        <f>AC80/AD80</f>
        <v>4.6511627906976744E-2</v>
      </c>
      <c r="AF80" s="1190">
        <v>0.25</v>
      </c>
      <c r="AG80" s="1413">
        <f>M80+W80</f>
        <v>9</v>
      </c>
      <c r="AH80" s="1153">
        <f>N80+X80</f>
        <v>161</v>
      </c>
      <c r="AI80" s="1129">
        <f>AG80/AH80</f>
        <v>5.5900621118012424E-2</v>
      </c>
      <c r="AJ80" s="1153">
        <f>P80+Z80</f>
        <v>9</v>
      </c>
      <c r="AK80" s="1153">
        <f>Q80+AA80</f>
        <v>90</v>
      </c>
      <c r="AL80" s="1129">
        <f>AJ80/AK80</f>
        <v>0.1</v>
      </c>
      <c r="AM80" s="1153">
        <f>S80+AC80</f>
        <v>18</v>
      </c>
      <c r="AN80" s="1153">
        <f>T80+AD80</f>
        <v>251</v>
      </c>
      <c r="AO80" s="1129">
        <f>AM80/AN80</f>
        <v>7.1713147410358571E-2</v>
      </c>
      <c r="AP80" s="1129">
        <v>0.1</v>
      </c>
      <c r="AQ80" s="1405">
        <v>0.5</v>
      </c>
      <c r="AR80" s="1188">
        <v>4</v>
      </c>
      <c r="AS80" s="1170">
        <v>69</v>
      </c>
      <c r="AT80" s="1177">
        <f>AR80/AS80</f>
        <v>5.7971014492753624E-2</v>
      </c>
      <c r="AU80" s="1170">
        <v>0</v>
      </c>
      <c r="AV80" s="1170">
        <v>8</v>
      </c>
      <c r="AW80" s="1177">
        <f>AU80/AV80</f>
        <v>0</v>
      </c>
      <c r="AX80" s="1170">
        <f>AR80+AU80</f>
        <v>4</v>
      </c>
      <c r="AY80" s="1170">
        <f>AS80+AV80</f>
        <v>77</v>
      </c>
      <c r="AZ80" s="1177">
        <f>AX80/AY80</f>
        <v>5.1948051948051951E-2</v>
      </c>
      <c r="BA80" s="1184">
        <v>0.25</v>
      </c>
      <c r="BB80" s="1188">
        <v>2</v>
      </c>
      <c r="BC80" s="1170">
        <v>42</v>
      </c>
      <c r="BD80" s="1177">
        <f>BB80/BC80</f>
        <v>4.7619047619047616E-2</v>
      </c>
      <c r="BE80" s="1170">
        <v>0</v>
      </c>
      <c r="BF80" s="1170">
        <v>2</v>
      </c>
      <c r="BG80" s="1177">
        <f>BE80/BF80</f>
        <v>0</v>
      </c>
      <c r="BH80" s="1170">
        <v>2</v>
      </c>
      <c r="BI80" s="1170">
        <v>44</v>
      </c>
      <c r="BJ80" s="1177">
        <f>BH80/BI80</f>
        <v>4.5454545454545456E-2</v>
      </c>
      <c r="BK80" s="1265">
        <f>AZ80/BD80</f>
        <v>1.0909090909090911</v>
      </c>
      <c r="BL80" s="1413">
        <f>AR80+BB80</f>
        <v>6</v>
      </c>
      <c r="BM80" s="1153">
        <f>AS80+BC80</f>
        <v>111</v>
      </c>
      <c r="BN80" s="1129">
        <f>BL80/BM80</f>
        <v>5.4054054054054057E-2</v>
      </c>
      <c r="BO80" s="1153">
        <f>AU80+BE80</f>
        <v>0</v>
      </c>
      <c r="BP80" s="1153">
        <f>AV80+BF80</f>
        <v>10</v>
      </c>
      <c r="BQ80" s="1129">
        <f>BO80/BP80</f>
        <v>0</v>
      </c>
      <c r="BR80" s="1153">
        <f>AX80+BH80</f>
        <v>6</v>
      </c>
      <c r="BS80" s="1153">
        <f>AY80+BI80</f>
        <v>121</v>
      </c>
      <c r="BT80" s="1129">
        <f>BR80/BS80</f>
        <v>4.9586776859504134E-2</v>
      </c>
      <c r="BU80" s="1129">
        <v>0.1</v>
      </c>
      <c r="BV80" s="1414">
        <v>0.5</v>
      </c>
      <c r="BW80" s="1437">
        <f>AG80+BL80</f>
        <v>15</v>
      </c>
      <c r="BX80" s="1281">
        <f>AH80+BM80</f>
        <v>272</v>
      </c>
      <c r="BY80" s="1334">
        <f>BW80/BX80</f>
        <v>5.514705882352941E-2</v>
      </c>
      <c r="BZ80" s="1281">
        <f>AJ80+BO80</f>
        <v>9</v>
      </c>
      <c r="CA80" s="1281">
        <f>AK80+BP80</f>
        <v>100</v>
      </c>
      <c r="CB80" s="1334">
        <f>BZ80/CA80</f>
        <v>0.09</v>
      </c>
      <c r="CC80" s="1281">
        <f>AM80+BR80</f>
        <v>24</v>
      </c>
      <c r="CD80" s="1281">
        <f>AN80+BS80</f>
        <v>372</v>
      </c>
      <c r="CE80" s="1334">
        <f>CC80/CD80</f>
        <v>6.4516129032258063E-2</v>
      </c>
      <c r="CF80" s="1334">
        <v>0.1</v>
      </c>
      <c r="CG80" s="1335">
        <v>1</v>
      </c>
      <c r="CH80" s="1390">
        <v>0.02</v>
      </c>
      <c r="CI80" s="1453">
        <f>CG80*CH80</f>
        <v>0.02</v>
      </c>
      <c r="CJ80" s="674" t="s">
        <v>610</v>
      </c>
      <c r="CK80" s="45">
        <v>12</v>
      </c>
      <c r="CL80" s="45">
        <v>12</v>
      </c>
      <c r="CM80" s="45">
        <v>12</v>
      </c>
      <c r="CN80" s="45">
        <v>12</v>
      </c>
      <c r="CO80" s="45"/>
      <c r="CP80" s="45"/>
      <c r="CQ80" s="45"/>
      <c r="CR80" s="45"/>
      <c r="CS80" s="38" t="s">
        <v>611</v>
      </c>
      <c r="CT80" s="1110" t="s">
        <v>612</v>
      </c>
      <c r="CU80" s="1110"/>
    </row>
    <row r="81" spans="1:99" ht="51.75" customHeight="1" thickBot="1" x14ac:dyDescent="0.25">
      <c r="A81" s="1067"/>
      <c r="B81" s="1067"/>
      <c r="C81" s="1064"/>
      <c r="D81" s="1185"/>
      <c r="E81" s="1312"/>
      <c r="F81" s="1076"/>
      <c r="G81" s="1290"/>
      <c r="H81" s="1076"/>
      <c r="I81" s="1076"/>
      <c r="J81" s="1291"/>
      <c r="K81" s="1350"/>
      <c r="L81" s="1187"/>
      <c r="M81" s="1189"/>
      <c r="N81" s="1171"/>
      <c r="O81" s="1178"/>
      <c r="P81" s="1171"/>
      <c r="Q81" s="1171"/>
      <c r="R81" s="1178"/>
      <c r="S81" s="1171"/>
      <c r="T81" s="1171"/>
      <c r="U81" s="1178"/>
      <c r="V81" s="1191"/>
      <c r="W81" s="1171"/>
      <c r="X81" s="1171"/>
      <c r="Y81" s="1178"/>
      <c r="Z81" s="1171"/>
      <c r="AA81" s="1171"/>
      <c r="AB81" s="1178"/>
      <c r="AC81" s="1171"/>
      <c r="AD81" s="1171"/>
      <c r="AE81" s="1178"/>
      <c r="AF81" s="1191"/>
      <c r="AG81" s="1402"/>
      <c r="AH81" s="1154"/>
      <c r="AI81" s="1130"/>
      <c r="AJ81" s="1154"/>
      <c r="AK81" s="1154"/>
      <c r="AL81" s="1130"/>
      <c r="AM81" s="1154"/>
      <c r="AN81" s="1154"/>
      <c r="AO81" s="1130"/>
      <c r="AP81" s="1130"/>
      <c r="AQ81" s="1404"/>
      <c r="AR81" s="1189"/>
      <c r="AS81" s="1171"/>
      <c r="AT81" s="1178"/>
      <c r="AU81" s="1171"/>
      <c r="AV81" s="1171"/>
      <c r="AW81" s="1178"/>
      <c r="AX81" s="1171"/>
      <c r="AY81" s="1171"/>
      <c r="AZ81" s="1178"/>
      <c r="BA81" s="1183"/>
      <c r="BB81" s="1189"/>
      <c r="BC81" s="1171"/>
      <c r="BD81" s="1178"/>
      <c r="BE81" s="1171"/>
      <c r="BF81" s="1171"/>
      <c r="BG81" s="1178"/>
      <c r="BH81" s="1171"/>
      <c r="BI81" s="1171"/>
      <c r="BJ81" s="1178"/>
      <c r="BK81" s="1267"/>
      <c r="BL81" s="1402"/>
      <c r="BM81" s="1154"/>
      <c r="BN81" s="1130"/>
      <c r="BO81" s="1154"/>
      <c r="BP81" s="1154"/>
      <c r="BQ81" s="1130"/>
      <c r="BR81" s="1154"/>
      <c r="BS81" s="1154"/>
      <c r="BT81" s="1130"/>
      <c r="BU81" s="1130"/>
      <c r="BV81" s="1415"/>
      <c r="BW81" s="1435"/>
      <c r="BX81" s="1147"/>
      <c r="BY81" s="1149"/>
      <c r="BZ81" s="1147"/>
      <c r="CA81" s="1147"/>
      <c r="CB81" s="1149"/>
      <c r="CC81" s="1147"/>
      <c r="CD81" s="1147"/>
      <c r="CE81" s="1149"/>
      <c r="CF81" s="1149"/>
      <c r="CG81" s="1336"/>
      <c r="CH81" s="1464"/>
      <c r="CI81" s="1459"/>
      <c r="CJ81" s="674" t="s">
        <v>613</v>
      </c>
      <c r="CK81" s="45">
        <v>3</v>
      </c>
      <c r="CL81" s="45">
        <v>3</v>
      </c>
      <c r="CM81" s="45">
        <v>3</v>
      </c>
      <c r="CN81" s="45">
        <v>3</v>
      </c>
      <c r="CO81" s="45"/>
      <c r="CP81" s="45"/>
      <c r="CQ81" s="45"/>
      <c r="CR81" s="45"/>
      <c r="CS81" s="38" t="s">
        <v>614</v>
      </c>
      <c r="CT81" s="1111"/>
      <c r="CU81" s="1111"/>
    </row>
    <row r="82" spans="1:99" s="61" customFormat="1" ht="60.75" customHeight="1" x14ac:dyDescent="0.2">
      <c r="A82" s="1067"/>
      <c r="B82" s="1067"/>
      <c r="C82" s="1064"/>
      <c r="D82" s="1185"/>
      <c r="E82" s="1237" t="s">
        <v>134</v>
      </c>
      <c r="F82" s="1240" t="s">
        <v>135</v>
      </c>
      <c r="G82" s="1240" t="s">
        <v>136</v>
      </c>
      <c r="H82" s="1240" t="s">
        <v>19</v>
      </c>
      <c r="I82" s="1325" t="s">
        <v>615</v>
      </c>
      <c r="J82" s="1292">
        <v>2022</v>
      </c>
      <c r="K82" s="1246">
        <v>0.6</v>
      </c>
      <c r="L82" s="1186" t="s">
        <v>584</v>
      </c>
      <c r="M82" s="1188"/>
      <c r="N82" s="1170"/>
      <c r="O82" s="1179"/>
      <c r="P82" s="1170"/>
      <c r="Q82" s="1170"/>
      <c r="R82" s="1179"/>
      <c r="S82" s="1170">
        <f>11+6+19+16+12+23+10+18+17+7</f>
        <v>139</v>
      </c>
      <c r="T82" s="1170">
        <f>12+9+21+17+15+24+10+23+19+15</f>
        <v>165</v>
      </c>
      <c r="U82" s="1179">
        <f>S82/T82</f>
        <v>0.84242424242424241</v>
      </c>
      <c r="V82" s="1190">
        <v>0.25</v>
      </c>
      <c r="W82" s="1372"/>
      <c r="X82" s="1170"/>
      <c r="Y82" s="1179"/>
      <c r="Z82" s="1170"/>
      <c r="AA82" s="1170"/>
      <c r="AB82" s="1179"/>
      <c r="AC82" s="1170">
        <f>11+6+19+16+12+23+10+18+17+7</f>
        <v>139</v>
      </c>
      <c r="AD82" s="1170">
        <v>165</v>
      </c>
      <c r="AE82" s="1179">
        <f>AC82/AD82</f>
        <v>0.84242424242424241</v>
      </c>
      <c r="AF82" s="1265">
        <v>0.25</v>
      </c>
      <c r="AG82" s="1413"/>
      <c r="AH82" s="1153"/>
      <c r="AI82" s="1138"/>
      <c r="AJ82" s="1153"/>
      <c r="AK82" s="1153"/>
      <c r="AL82" s="1138"/>
      <c r="AM82" s="1153">
        <f>11+6+19+16+12+23+10+18+17+7</f>
        <v>139</v>
      </c>
      <c r="AN82" s="1153">
        <v>165</v>
      </c>
      <c r="AO82" s="1138">
        <f>AM82/AN82</f>
        <v>0.84242424242424241</v>
      </c>
      <c r="AP82" s="1129">
        <f>K82/AO82</f>
        <v>0.71223021582733814</v>
      </c>
      <c r="AQ82" s="1405">
        <v>0.5</v>
      </c>
      <c r="AR82" s="1188"/>
      <c r="AS82" s="1170"/>
      <c r="AT82" s="1179"/>
      <c r="AU82" s="1170"/>
      <c r="AV82" s="1170"/>
      <c r="AW82" s="1179"/>
      <c r="AX82" s="1170">
        <f>12+6+19+17+14+21+10+19+17+5</f>
        <v>140</v>
      </c>
      <c r="AY82" s="1170">
        <f>12+9+21+17+15+24+10+23+19+15</f>
        <v>165</v>
      </c>
      <c r="AZ82" s="1179">
        <f>AX82/AY82</f>
        <v>0.84848484848484851</v>
      </c>
      <c r="BA82" s="1184">
        <v>0.25</v>
      </c>
      <c r="BB82" s="1188"/>
      <c r="BC82" s="1170"/>
      <c r="BD82" s="1179"/>
      <c r="BE82" s="1170"/>
      <c r="BF82" s="1170"/>
      <c r="BG82" s="1179"/>
      <c r="BH82" s="1170">
        <v>150</v>
      </c>
      <c r="BI82" s="1170">
        <f>12+9+21+17+15+24+10+23+19+15</f>
        <v>165</v>
      </c>
      <c r="BJ82" s="1179">
        <f>BH82/BI82</f>
        <v>0.90909090909090906</v>
      </c>
      <c r="BK82" s="1265">
        <v>0.25</v>
      </c>
      <c r="BL82" s="1413"/>
      <c r="BM82" s="1153"/>
      <c r="BN82" s="1138"/>
      <c r="BO82" s="1153"/>
      <c r="BP82" s="1153"/>
      <c r="BQ82" s="1138"/>
      <c r="BR82" s="1153">
        <v>150</v>
      </c>
      <c r="BS82" s="1153">
        <v>165</v>
      </c>
      <c r="BT82" s="1138">
        <f>BR82/BS82</f>
        <v>0.90909090909090906</v>
      </c>
      <c r="BU82" s="1129">
        <f>K82/BT82</f>
        <v>0.66</v>
      </c>
      <c r="BV82" s="1405">
        <v>0.75</v>
      </c>
      <c r="BW82" s="1434"/>
      <c r="BX82" s="1146"/>
      <c r="BY82" s="1297"/>
      <c r="BZ82" s="1146"/>
      <c r="CA82" s="1146"/>
      <c r="CB82" s="1297"/>
      <c r="CC82" s="1146">
        <f>BR82</f>
        <v>150</v>
      </c>
      <c r="CD82" s="1146">
        <v>165</v>
      </c>
      <c r="CE82" s="1297">
        <f>CC82/CD82</f>
        <v>0.90909090909090906</v>
      </c>
      <c r="CF82" s="1148">
        <f>K82/CE82</f>
        <v>0.66</v>
      </c>
      <c r="CG82" s="1436">
        <v>1</v>
      </c>
      <c r="CH82" s="1430">
        <v>0.02</v>
      </c>
      <c r="CI82" s="1428">
        <f>CG82*CH82</f>
        <v>0.02</v>
      </c>
      <c r="CJ82" s="675" t="s">
        <v>616</v>
      </c>
      <c r="CK82" s="41">
        <v>1</v>
      </c>
      <c r="CL82" s="41">
        <v>1</v>
      </c>
      <c r="CM82" s="41">
        <v>1</v>
      </c>
      <c r="CN82" s="41">
        <v>1</v>
      </c>
      <c r="CO82" s="41" t="s">
        <v>584</v>
      </c>
      <c r="CP82" s="41" t="s">
        <v>584</v>
      </c>
      <c r="CQ82" s="41" t="s">
        <v>584</v>
      </c>
      <c r="CR82" s="41" t="s">
        <v>584</v>
      </c>
      <c r="CS82" s="43" t="s">
        <v>617</v>
      </c>
      <c r="CT82" s="1119" t="s">
        <v>587</v>
      </c>
      <c r="CU82" s="1119"/>
    </row>
    <row r="83" spans="1:99" s="61" customFormat="1" ht="63.75" customHeight="1" thickBot="1" x14ac:dyDescent="0.25">
      <c r="A83" s="1067"/>
      <c r="B83" s="1067"/>
      <c r="C83" s="1064"/>
      <c r="D83" s="1185"/>
      <c r="E83" s="1239"/>
      <c r="F83" s="1242"/>
      <c r="G83" s="1242"/>
      <c r="H83" s="1242"/>
      <c r="I83" s="1242"/>
      <c r="J83" s="1293"/>
      <c r="K83" s="1248"/>
      <c r="L83" s="1187"/>
      <c r="M83" s="1189"/>
      <c r="N83" s="1171"/>
      <c r="O83" s="1180"/>
      <c r="P83" s="1171"/>
      <c r="Q83" s="1171"/>
      <c r="R83" s="1180"/>
      <c r="S83" s="1171"/>
      <c r="T83" s="1171"/>
      <c r="U83" s="1180"/>
      <c r="V83" s="1191"/>
      <c r="W83" s="1373"/>
      <c r="X83" s="1171"/>
      <c r="Y83" s="1180"/>
      <c r="Z83" s="1171"/>
      <c r="AA83" s="1171"/>
      <c r="AB83" s="1180"/>
      <c r="AC83" s="1171"/>
      <c r="AD83" s="1171"/>
      <c r="AE83" s="1180"/>
      <c r="AF83" s="1267"/>
      <c r="AG83" s="1402"/>
      <c r="AH83" s="1154"/>
      <c r="AI83" s="1139"/>
      <c r="AJ83" s="1154"/>
      <c r="AK83" s="1154"/>
      <c r="AL83" s="1139"/>
      <c r="AM83" s="1154"/>
      <c r="AN83" s="1154"/>
      <c r="AO83" s="1139"/>
      <c r="AP83" s="1130"/>
      <c r="AQ83" s="1404"/>
      <c r="AR83" s="1189"/>
      <c r="AS83" s="1171"/>
      <c r="AT83" s="1180"/>
      <c r="AU83" s="1171"/>
      <c r="AV83" s="1171"/>
      <c r="AW83" s="1180"/>
      <c r="AX83" s="1171"/>
      <c r="AY83" s="1171"/>
      <c r="AZ83" s="1180"/>
      <c r="BA83" s="1183"/>
      <c r="BB83" s="1189"/>
      <c r="BC83" s="1171"/>
      <c r="BD83" s="1180"/>
      <c r="BE83" s="1171"/>
      <c r="BF83" s="1171"/>
      <c r="BG83" s="1180"/>
      <c r="BH83" s="1171"/>
      <c r="BI83" s="1171"/>
      <c r="BJ83" s="1180"/>
      <c r="BK83" s="1267"/>
      <c r="BL83" s="1402"/>
      <c r="BM83" s="1154"/>
      <c r="BN83" s="1139"/>
      <c r="BO83" s="1154"/>
      <c r="BP83" s="1154"/>
      <c r="BQ83" s="1139"/>
      <c r="BR83" s="1154"/>
      <c r="BS83" s="1154"/>
      <c r="BT83" s="1139"/>
      <c r="BU83" s="1130"/>
      <c r="BV83" s="1404"/>
      <c r="BW83" s="1435"/>
      <c r="BX83" s="1147"/>
      <c r="BY83" s="1283"/>
      <c r="BZ83" s="1147"/>
      <c r="CA83" s="1147"/>
      <c r="CB83" s="1283"/>
      <c r="CC83" s="1147"/>
      <c r="CD83" s="1147"/>
      <c r="CE83" s="1283"/>
      <c r="CF83" s="1149"/>
      <c r="CG83" s="1336"/>
      <c r="CH83" s="1431"/>
      <c r="CI83" s="1429"/>
      <c r="CJ83" s="675" t="s">
        <v>618</v>
      </c>
      <c r="CK83" s="41">
        <v>1</v>
      </c>
      <c r="CL83" s="41">
        <v>1</v>
      </c>
      <c r="CM83" s="41">
        <v>1</v>
      </c>
      <c r="CN83" s="41">
        <v>1</v>
      </c>
      <c r="CO83" s="41">
        <v>1</v>
      </c>
      <c r="CP83" s="41">
        <v>1</v>
      </c>
      <c r="CQ83" s="41">
        <v>1</v>
      </c>
      <c r="CR83" s="41">
        <v>1</v>
      </c>
      <c r="CS83" s="43" t="s">
        <v>619</v>
      </c>
      <c r="CT83" s="1120"/>
      <c r="CU83" s="1120"/>
    </row>
    <row r="84" spans="1:99" ht="25.5" customHeight="1" x14ac:dyDescent="0.2">
      <c r="A84" s="1067"/>
      <c r="B84" s="1067"/>
      <c r="C84" s="1064"/>
      <c r="D84" s="1185" t="s">
        <v>620</v>
      </c>
      <c r="E84" s="1221" t="s">
        <v>138</v>
      </c>
      <c r="F84" s="1224" t="s">
        <v>139</v>
      </c>
      <c r="G84" s="1226" t="s">
        <v>140</v>
      </c>
      <c r="H84" s="1224" t="s">
        <v>19</v>
      </c>
      <c r="I84" s="1294" t="s">
        <v>621</v>
      </c>
      <c r="J84" s="1337">
        <v>2022</v>
      </c>
      <c r="K84" s="1343">
        <v>0.95</v>
      </c>
      <c r="L84" s="1206" t="s">
        <v>584</v>
      </c>
      <c r="M84" s="1203"/>
      <c r="N84" s="1346"/>
      <c r="O84" s="1172"/>
      <c r="P84" s="1346"/>
      <c r="Q84" s="1346"/>
      <c r="R84" s="1172"/>
      <c r="S84" s="1346"/>
      <c r="T84" s="1346"/>
      <c r="U84" s="1172"/>
      <c r="V84" s="1351"/>
      <c r="W84" s="1406"/>
      <c r="X84" s="1346"/>
      <c r="Y84" s="1172"/>
      <c r="Z84" s="1346"/>
      <c r="AA84" s="1346"/>
      <c r="AB84" s="1172"/>
      <c r="AC84" s="1346"/>
      <c r="AD84" s="1346"/>
      <c r="AE84" s="1172"/>
      <c r="AF84" s="1301"/>
      <c r="AG84" s="1465"/>
      <c r="AH84" s="1157"/>
      <c r="AI84" s="1131"/>
      <c r="AJ84" s="1157"/>
      <c r="AK84" s="1157"/>
      <c r="AL84" s="1131"/>
      <c r="AM84" s="1157">
        <f>153+173+154</f>
        <v>480</v>
      </c>
      <c r="AN84" s="1157">
        <f>200+399+395</f>
        <v>994</v>
      </c>
      <c r="AO84" s="1131">
        <f>AM84/AN84</f>
        <v>0.48289738430583501</v>
      </c>
      <c r="AP84" s="1131">
        <v>0.47499999999999998</v>
      </c>
      <c r="AQ84" s="1416">
        <v>0.5</v>
      </c>
      <c r="AR84" s="1203"/>
      <c r="AS84" s="1346"/>
      <c r="AT84" s="1172"/>
      <c r="AU84" s="1346"/>
      <c r="AV84" s="1346"/>
      <c r="AW84" s="1172"/>
      <c r="AX84" s="1346"/>
      <c r="AY84" s="1346"/>
      <c r="AZ84" s="1172"/>
      <c r="BA84" s="1172"/>
      <c r="BB84" s="1203"/>
      <c r="BC84" s="1346"/>
      <c r="BD84" s="1172"/>
      <c r="BE84" s="1346"/>
      <c r="BF84" s="1346"/>
      <c r="BG84" s="1172"/>
      <c r="BH84" s="1346"/>
      <c r="BI84" s="1346"/>
      <c r="BJ84" s="1172"/>
      <c r="BK84" s="1301"/>
      <c r="BL84" s="1465"/>
      <c r="BM84" s="1157"/>
      <c r="BN84" s="1131"/>
      <c r="BO84" s="1157"/>
      <c r="BP84" s="1157"/>
      <c r="BQ84" s="1131"/>
      <c r="BR84" s="1157">
        <v>985</v>
      </c>
      <c r="BS84" s="1157">
        <f>200+399+395</f>
        <v>994</v>
      </c>
      <c r="BT84" s="1131">
        <f>BR84/BS84</f>
        <v>0.99094567404426559</v>
      </c>
      <c r="BU84" s="1131">
        <v>0.71250000000000002</v>
      </c>
      <c r="BV84" s="1416">
        <v>0.75</v>
      </c>
      <c r="BW84" s="1450"/>
      <c r="BX84" s="1298"/>
      <c r="BY84" s="1304"/>
      <c r="BZ84" s="1298"/>
      <c r="CA84" s="1298"/>
      <c r="CB84" s="1304"/>
      <c r="CC84" s="1298">
        <v>985</v>
      </c>
      <c r="CD84" s="1298">
        <f>200+399+395</f>
        <v>994</v>
      </c>
      <c r="CE84" s="1304">
        <f>CC84/CD84</f>
        <v>0.99094567404426559</v>
      </c>
      <c r="CF84" s="1304">
        <v>0.95</v>
      </c>
      <c r="CG84" s="1438">
        <v>1</v>
      </c>
      <c r="CH84" s="1475">
        <v>0.02</v>
      </c>
      <c r="CI84" s="1478">
        <f>CG84*CH84</f>
        <v>0.02</v>
      </c>
      <c r="CJ84" s="1357" t="s">
        <v>622</v>
      </c>
      <c r="CK84" s="1113">
        <v>100</v>
      </c>
      <c r="CL84" s="1113">
        <v>100</v>
      </c>
      <c r="CM84" s="1113">
        <v>100</v>
      </c>
      <c r="CN84" s="1113">
        <v>100</v>
      </c>
      <c r="CO84" s="1113"/>
      <c r="CP84" s="1113"/>
      <c r="CQ84" s="1113"/>
      <c r="CR84" s="1113"/>
      <c r="CS84" s="1124" t="s">
        <v>623</v>
      </c>
      <c r="CT84" s="1124" t="s">
        <v>624</v>
      </c>
      <c r="CU84" s="1124"/>
    </row>
    <row r="85" spans="1:99" ht="41.25" customHeight="1" x14ac:dyDescent="0.2">
      <c r="A85" s="1067"/>
      <c r="B85" s="1067"/>
      <c r="C85" s="1064"/>
      <c r="D85" s="1185"/>
      <c r="E85" s="1222"/>
      <c r="F85" s="1081"/>
      <c r="G85" s="1227"/>
      <c r="H85" s="1081"/>
      <c r="I85" s="1081"/>
      <c r="J85" s="1338"/>
      <c r="K85" s="1344"/>
      <c r="L85" s="1207"/>
      <c r="M85" s="1204"/>
      <c r="N85" s="1347"/>
      <c r="O85" s="1173"/>
      <c r="P85" s="1347"/>
      <c r="Q85" s="1347"/>
      <c r="R85" s="1173"/>
      <c r="S85" s="1347"/>
      <c r="T85" s="1347"/>
      <c r="U85" s="1173"/>
      <c r="V85" s="1352"/>
      <c r="W85" s="1407"/>
      <c r="X85" s="1347"/>
      <c r="Y85" s="1173"/>
      <c r="Z85" s="1347"/>
      <c r="AA85" s="1347"/>
      <c r="AB85" s="1173"/>
      <c r="AC85" s="1347"/>
      <c r="AD85" s="1347"/>
      <c r="AE85" s="1173"/>
      <c r="AF85" s="1302"/>
      <c r="AG85" s="1466"/>
      <c r="AH85" s="1158"/>
      <c r="AI85" s="1132"/>
      <c r="AJ85" s="1158"/>
      <c r="AK85" s="1158"/>
      <c r="AL85" s="1132"/>
      <c r="AM85" s="1158"/>
      <c r="AN85" s="1158"/>
      <c r="AO85" s="1132"/>
      <c r="AP85" s="1132"/>
      <c r="AQ85" s="1417"/>
      <c r="AR85" s="1204"/>
      <c r="AS85" s="1347"/>
      <c r="AT85" s="1173"/>
      <c r="AU85" s="1347"/>
      <c r="AV85" s="1347"/>
      <c r="AW85" s="1173"/>
      <c r="AX85" s="1347"/>
      <c r="AY85" s="1347"/>
      <c r="AZ85" s="1173"/>
      <c r="BA85" s="1173"/>
      <c r="BB85" s="1204"/>
      <c r="BC85" s="1347"/>
      <c r="BD85" s="1173"/>
      <c r="BE85" s="1347"/>
      <c r="BF85" s="1347"/>
      <c r="BG85" s="1173"/>
      <c r="BH85" s="1347"/>
      <c r="BI85" s="1347"/>
      <c r="BJ85" s="1173"/>
      <c r="BK85" s="1302"/>
      <c r="BL85" s="1466"/>
      <c r="BM85" s="1158"/>
      <c r="BN85" s="1132"/>
      <c r="BO85" s="1158"/>
      <c r="BP85" s="1158"/>
      <c r="BQ85" s="1132"/>
      <c r="BR85" s="1158"/>
      <c r="BS85" s="1158"/>
      <c r="BT85" s="1132"/>
      <c r="BU85" s="1132"/>
      <c r="BV85" s="1417"/>
      <c r="BW85" s="1451"/>
      <c r="BX85" s="1299"/>
      <c r="BY85" s="1305"/>
      <c r="BZ85" s="1299"/>
      <c r="CA85" s="1299"/>
      <c r="CB85" s="1305"/>
      <c r="CC85" s="1299"/>
      <c r="CD85" s="1299"/>
      <c r="CE85" s="1305"/>
      <c r="CF85" s="1305"/>
      <c r="CG85" s="1439"/>
      <c r="CH85" s="1476"/>
      <c r="CI85" s="1479"/>
      <c r="CJ85" s="1358"/>
      <c r="CK85" s="1114"/>
      <c r="CL85" s="1114"/>
      <c r="CM85" s="1114"/>
      <c r="CN85" s="1114"/>
      <c r="CO85" s="1114"/>
      <c r="CP85" s="1114"/>
      <c r="CQ85" s="1114"/>
      <c r="CR85" s="1114"/>
      <c r="CS85" s="1126"/>
      <c r="CT85" s="1125"/>
      <c r="CU85" s="1125"/>
    </row>
    <row r="86" spans="1:99" ht="142.5" customHeight="1" thickBot="1" x14ac:dyDescent="0.25">
      <c r="A86" s="1067"/>
      <c r="B86" s="1067"/>
      <c r="C86" s="1064"/>
      <c r="D86" s="1185"/>
      <c r="E86" s="1223"/>
      <c r="F86" s="1225"/>
      <c r="G86" s="1228"/>
      <c r="H86" s="1225"/>
      <c r="I86" s="1225"/>
      <c r="J86" s="1339"/>
      <c r="K86" s="1345"/>
      <c r="L86" s="1208"/>
      <c r="M86" s="1205"/>
      <c r="N86" s="1348"/>
      <c r="O86" s="1174"/>
      <c r="P86" s="1348"/>
      <c r="Q86" s="1348"/>
      <c r="R86" s="1174"/>
      <c r="S86" s="1348"/>
      <c r="T86" s="1348"/>
      <c r="U86" s="1174"/>
      <c r="V86" s="1353"/>
      <c r="W86" s="1408"/>
      <c r="X86" s="1348"/>
      <c r="Y86" s="1174"/>
      <c r="Z86" s="1348"/>
      <c r="AA86" s="1348"/>
      <c r="AB86" s="1174"/>
      <c r="AC86" s="1348"/>
      <c r="AD86" s="1348"/>
      <c r="AE86" s="1174"/>
      <c r="AF86" s="1303"/>
      <c r="AG86" s="1467"/>
      <c r="AH86" s="1159"/>
      <c r="AI86" s="1133"/>
      <c r="AJ86" s="1159"/>
      <c r="AK86" s="1159"/>
      <c r="AL86" s="1133"/>
      <c r="AM86" s="1159"/>
      <c r="AN86" s="1159"/>
      <c r="AO86" s="1133"/>
      <c r="AP86" s="1133"/>
      <c r="AQ86" s="1418"/>
      <c r="AR86" s="1205"/>
      <c r="AS86" s="1348"/>
      <c r="AT86" s="1174"/>
      <c r="AU86" s="1348"/>
      <c r="AV86" s="1348"/>
      <c r="AW86" s="1174"/>
      <c r="AX86" s="1348"/>
      <c r="AY86" s="1348"/>
      <c r="AZ86" s="1174"/>
      <c r="BA86" s="1174"/>
      <c r="BB86" s="1205"/>
      <c r="BC86" s="1348"/>
      <c r="BD86" s="1174"/>
      <c r="BE86" s="1348"/>
      <c r="BF86" s="1348"/>
      <c r="BG86" s="1174"/>
      <c r="BH86" s="1348"/>
      <c r="BI86" s="1348"/>
      <c r="BJ86" s="1174"/>
      <c r="BK86" s="1303"/>
      <c r="BL86" s="1467"/>
      <c r="BM86" s="1159"/>
      <c r="BN86" s="1133"/>
      <c r="BO86" s="1159"/>
      <c r="BP86" s="1159"/>
      <c r="BQ86" s="1133"/>
      <c r="BR86" s="1159"/>
      <c r="BS86" s="1159"/>
      <c r="BT86" s="1133"/>
      <c r="BU86" s="1133"/>
      <c r="BV86" s="1418"/>
      <c r="BW86" s="1452"/>
      <c r="BX86" s="1300"/>
      <c r="BY86" s="1306"/>
      <c r="BZ86" s="1300"/>
      <c r="CA86" s="1300"/>
      <c r="CB86" s="1306"/>
      <c r="CC86" s="1300"/>
      <c r="CD86" s="1300"/>
      <c r="CE86" s="1306"/>
      <c r="CF86" s="1306"/>
      <c r="CG86" s="1440"/>
      <c r="CH86" s="1477"/>
      <c r="CI86" s="1480"/>
      <c r="CJ86" s="676" t="s">
        <v>625</v>
      </c>
      <c r="CK86" s="49">
        <v>1</v>
      </c>
      <c r="CL86" s="49">
        <v>1</v>
      </c>
      <c r="CM86" s="49">
        <v>1</v>
      </c>
      <c r="CN86" s="49">
        <v>1</v>
      </c>
      <c r="CO86" s="49"/>
      <c r="CP86" s="49"/>
      <c r="CQ86" s="49"/>
      <c r="CR86" s="49"/>
      <c r="CS86" s="48" t="s">
        <v>626</v>
      </c>
      <c r="CT86" s="1126"/>
      <c r="CU86" s="1126"/>
    </row>
    <row r="87" spans="1:99" ht="49.5" customHeight="1" x14ac:dyDescent="0.2">
      <c r="A87" s="1067"/>
      <c r="B87" s="1067"/>
      <c r="C87" s="1064"/>
      <c r="D87" s="1185"/>
      <c r="E87" s="1362" t="s">
        <v>419</v>
      </c>
      <c r="F87" s="1364" t="s">
        <v>143</v>
      </c>
      <c r="G87" s="1364" t="s">
        <v>144</v>
      </c>
      <c r="H87" s="1364" t="s">
        <v>19</v>
      </c>
      <c r="I87" s="1294">
        <v>0</v>
      </c>
      <c r="J87" s="1369">
        <v>2022</v>
      </c>
      <c r="K87" s="1355">
        <v>0.1</v>
      </c>
      <c r="L87" s="1209" t="s">
        <v>584</v>
      </c>
      <c r="M87" s="1367">
        <v>0</v>
      </c>
      <c r="N87" s="1126">
        <v>7</v>
      </c>
      <c r="O87" s="1176">
        <v>0</v>
      </c>
      <c r="P87" s="1126">
        <v>0</v>
      </c>
      <c r="Q87" s="1126">
        <v>7</v>
      </c>
      <c r="R87" s="1176">
        <v>0</v>
      </c>
      <c r="S87" s="1126">
        <v>0</v>
      </c>
      <c r="T87" s="1126">
        <v>7</v>
      </c>
      <c r="U87" s="1176">
        <v>0</v>
      </c>
      <c r="V87" s="1420">
        <v>0.25</v>
      </c>
      <c r="W87" s="1421">
        <v>0</v>
      </c>
      <c r="X87" s="1126">
        <v>11</v>
      </c>
      <c r="Y87" s="1176">
        <f>W87/X87</f>
        <v>0</v>
      </c>
      <c r="Z87" s="1126">
        <v>0</v>
      </c>
      <c r="AA87" s="1126">
        <v>11</v>
      </c>
      <c r="AB87" s="1176">
        <f>Z87/AA87</f>
        <v>0</v>
      </c>
      <c r="AC87" s="1126">
        <v>0</v>
      </c>
      <c r="AD87" s="1126">
        <v>11</v>
      </c>
      <c r="AE87" s="1176">
        <f>AC87/AD87</f>
        <v>0</v>
      </c>
      <c r="AF87" s="1419">
        <v>0.25</v>
      </c>
      <c r="AG87" s="1409">
        <v>0</v>
      </c>
      <c r="AH87" s="1155">
        <f>N87+X87</f>
        <v>18</v>
      </c>
      <c r="AI87" s="1134">
        <f>AG87/AH87</f>
        <v>0</v>
      </c>
      <c r="AJ87" s="1155">
        <f>P87+Z87</f>
        <v>0</v>
      </c>
      <c r="AK87" s="1155">
        <f>Q87+AA87</f>
        <v>18</v>
      </c>
      <c r="AL87" s="1134">
        <f>AJ87/AK87</f>
        <v>0</v>
      </c>
      <c r="AM87" s="1155">
        <v>0</v>
      </c>
      <c r="AN87" s="1155">
        <f>T87+AD87</f>
        <v>18</v>
      </c>
      <c r="AO87" s="1134">
        <f>AM87/AN87</f>
        <v>0</v>
      </c>
      <c r="AP87" s="1134">
        <v>0.1</v>
      </c>
      <c r="AQ87" s="1471">
        <v>0.5</v>
      </c>
      <c r="AR87" s="1367">
        <v>0</v>
      </c>
      <c r="AS87" s="1126">
        <v>7</v>
      </c>
      <c r="AT87" s="1176">
        <v>0</v>
      </c>
      <c r="AU87" s="1126">
        <v>0</v>
      </c>
      <c r="AV87" s="1126">
        <v>7</v>
      </c>
      <c r="AW87" s="1176">
        <v>0</v>
      </c>
      <c r="AX87" s="1126">
        <v>0</v>
      </c>
      <c r="AY87" s="1126">
        <v>7</v>
      </c>
      <c r="AZ87" s="1176">
        <v>0</v>
      </c>
      <c r="BA87" s="1176">
        <v>0.25</v>
      </c>
      <c r="BB87" s="1367">
        <v>0</v>
      </c>
      <c r="BC87" s="1126">
        <v>10</v>
      </c>
      <c r="BD87" s="1176">
        <v>0</v>
      </c>
      <c r="BE87" s="1126">
        <v>0</v>
      </c>
      <c r="BF87" s="1126">
        <v>0</v>
      </c>
      <c r="BG87" s="1176">
        <v>0</v>
      </c>
      <c r="BH87" s="1126">
        <v>0</v>
      </c>
      <c r="BI87" s="1126">
        <v>10</v>
      </c>
      <c r="BJ87" s="1176">
        <v>0</v>
      </c>
      <c r="BK87" s="1419">
        <v>0.25</v>
      </c>
      <c r="BL87" s="1409">
        <v>0</v>
      </c>
      <c r="BM87" s="1155">
        <f>AS87+BC87</f>
        <v>17</v>
      </c>
      <c r="BN87" s="1134">
        <f>BL87/BM87</f>
        <v>0</v>
      </c>
      <c r="BO87" s="1155">
        <f>AU87+BE87</f>
        <v>0</v>
      </c>
      <c r="BP87" s="1155">
        <f>AV87+BF87</f>
        <v>7</v>
      </c>
      <c r="BQ87" s="1134">
        <f>BO87/BP87</f>
        <v>0</v>
      </c>
      <c r="BR87" s="1155">
        <v>0</v>
      </c>
      <c r="BS87" s="1155">
        <f>AY87+BI87</f>
        <v>17</v>
      </c>
      <c r="BT87" s="1134">
        <f>BR87/BS87</f>
        <v>0</v>
      </c>
      <c r="BU87" s="1134">
        <v>0.1</v>
      </c>
      <c r="BV87" s="1411">
        <v>0.75</v>
      </c>
      <c r="BW87" s="1446">
        <f>AG87+BL87</f>
        <v>0</v>
      </c>
      <c r="BX87" s="1423">
        <f>AH87+BM87</f>
        <v>35</v>
      </c>
      <c r="BY87" s="1425">
        <f>BW87/BX87</f>
        <v>0</v>
      </c>
      <c r="BZ87" s="1423">
        <f>AJ87+BO87</f>
        <v>0</v>
      </c>
      <c r="CA87" s="1423">
        <f>AK87+BP87</f>
        <v>25</v>
      </c>
      <c r="CB87" s="1425">
        <f>BZ87/CA87</f>
        <v>0</v>
      </c>
      <c r="CC87" s="1423">
        <f>AM87+BR87</f>
        <v>0</v>
      </c>
      <c r="CD87" s="1423">
        <f>AN87+BS87</f>
        <v>35</v>
      </c>
      <c r="CE87" s="1425">
        <f>CC87/CD87</f>
        <v>0</v>
      </c>
      <c r="CF87" s="1425">
        <v>0.1</v>
      </c>
      <c r="CG87" s="1448">
        <v>1</v>
      </c>
      <c r="CH87" s="1460">
        <v>0.01</v>
      </c>
      <c r="CI87" s="1462">
        <f>AQ87*CH87</f>
        <v>5.0000000000000001E-3</v>
      </c>
      <c r="CJ87" s="676" t="s">
        <v>627</v>
      </c>
      <c r="CK87" s="49">
        <v>3</v>
      </c>
      <c r="CL87" s="49">
        <v>3</v>
      </c>
      <c r="CM87" s="49">
        <v>3</v>
      </c>
      <c r="CN87" s="49">
        <v>3</v>
      </c>
      <c r="CO87" s="49">
        <v>0</v>
      </c>
      <c r="CP87" s="49">
        <v>0</v>
      </c>
      <c r="CQ87" s="49">
        <v>0</v>
      </c>
      <c r="CR87" s="49">
        <v>0</v>
      </c>
      <c r="CS87" s="48" t="s">
        <v>628</v>
      </c>
      <c r="CT87" s="1124" t="s">
        <v>629</v>
      </c>
      <c r="CU87" s="1354" t="s">
        <v>630</v>
      </c>
    </row>
    <row r="88" spans="1:99" ht="108.75" customHeight="1" thickBot="1" x14ac:dyDescent="0.25">
      <c r="A88" s="1067"/>
      <c r="B88" s="1067"/>
      <c r="C88" s="1064"/>
      <c r="D88" s="1185"/>
      <c r="E88" s="1363"/>
      <c r="F88" s="1103"/>
      <c r="G88" s="1103"/>
      <c r="H88" s="1103"/>
      <c r="I88" s="1225"/>
      <c r="J88" s="1175"/>
      <c r="K88" s="1356"/>
      <c r="L88" s="1210"/>
      <c r="M88" s="1368"/>
      <c r="N88" s="1175"/>
      <c r="O88" s="1174"/>
      <c r="P88" s="1175"/>
      <c r="Q88" s="1175"/>
      <c r="R88" s="1174"/>
      <c r="S88" s="1175"/>
      <c r="T88" s="1175"/>
      <c r="U88" s="1174"/>
      <c r="V88" s="1353"/>
      <c r="W88" s="1422"/>
      <c r="X88" s="1175"/>
      <c r="Y88" s="1174"/>
      <c r="Z88" s="1175"/>
      <c r="AA88" s="1175"/>
      <c r="AB88" s="1174"/>
      <c r="AC88" s="1175"/>
      <c r="AD88" s="1175"/>
      <c r="AE88" s="1174"/>
      <c r="AF88" s="1303"/>
      <c r="AG88" s="1470"/>
      <c r="AH88" s="1427"/>
      <c r="AI88" s="1202"/>
      <c r="AJ88" s="1427"/>
      <c r="AK88" s="1427"/>
      <c r="AL88" s="1202"/>
      <c r="AM88" s="1427"/>
      <c r="AN88" s="1427"/>
      <c r="AO88" s="1202"/>
      <c r="AP88" s="1202"/>
      <c r="AQ88" s="1472"/>
      <c r="AR88" s="1368"/>
      <c r="AS88" s="1175"/>
      <c r="AT88" s="1174"/>
      <c r="AU88" s="1175"/>
      <c r="AV88" s="1175"/>
      <c r="AW88" s="1174"/>
      <c r="AX88" s="1175"/>
      <c r="AY88" s="1175"/>
      <c r="AZ88" s="1174"/>
      <c r="BA88" s="1174"/>
      <c r="BB88" s="1368"/>
      <c r="BC88" s="1175"/>
      <c r="BD88" s="1174"/>
      <c r="BE88" s="1175"/>
      <c r="BF88" s="1175"/>
      <c r="BG88" s="1174"/>
      <c r="BH88" s="1175"/>
      <c r="BI88" s="1175"/>
      <c r="BJ88" s="1174"/>
      <c r="BK88" s="1303"/>
      <c r="BL88" s="1410"/>
      <c r="BM88" s="1156"/>
      <c r="BN88" s="1133"/>
      <c r="BO88" s="1156"/>
      <c r="BP88" s="1156"/>
      <c r="BQ88" s="1133"/>
      <c r="BR88" s="1156"/>
      <c r="BS88" s="1156"/>
      <c r="BT88" s="1133"/>
      <c r="BU88" s="1133"/>
      <c r="BV88" s="1412"/>
      <c r="BW88" s="1447"/>
      <c r="BX88" s="1424"/>
      <c r="BY88" s="1426"/>
      <c r="BZ88" s="1424"/>
      <c r="CA88" s="1424"/>
      <c r="CB88" s="1426"/>
      <c r="CC88" s="1424"/>
      <c r="CD88" s="1424"/>
      <c r="CE88" s="1426"/>
      <c r="CF88" s="1426"/>
      <c r="CG88" s="1449"/>
      <c r="CH88" s="1461"/>
      <c r="CI88" s="1463"/>
      <c r="CJ88" s="676" t="s">
        <v>631</v>
      </c>
      <c r="CK88" s="49">
        <v>3</v>
      </c>
      <c r="CL88" s="49">
        <v>3</v>
      </c>
      <c r="CM88" s="49">
        <v>3</v>
      </c>
      <c r="CN88" s="49">
        <v>3</v>
      </c>
      <c r="CO88" s="49">
        <v>0</v>
      </c>
      <c r="CP88" s="49">
        <v>0</v>
      </c>
      <c r="CQ88" s="49">
        <v>0</v>
      </c>
      <c r="CR88" s="49">
        <v>0</v>
      </c>
      <c r="CS88" s="48" t="s">
        <v>632</v>
      </c>
      <c r="CT88" s="1126"/>
      <c r="CU88" s="1126"/>
    </row>
    <row r="89" spans="1:99" ht="39.75" customHeight="1" x14ac:dyDescent="0.2">
      <c r="A89" s="1067"/>
      <c r="B89" s="1067"/>
      <c r="C89" s="1064"/>
      <c r="D89" s="1185" t="s">
        <v>339</v>
      </c>
      <c r="E89" s="1360" t="s">
        <v>420</v>
      </c>
      <c r="F89" s="1272" t="s">
        <v>147</v>
      </c>
      <c r="G89" s="1327" t="s">
        <v>148</v>
      </c>
      <c r="H89" s="1272" t="s">
        <v>32</v>
      </c>
      <c r="I89" s="1370">
        <v>334</v>
      </c>
      <c r="J89" s="1340">
        <v>2022</v>
      </c>
      <c r="K89" s="1365">
        <v>0.25</v>
      </c>
      <c r="L89" s="599" t="s">
        <v>513</v>
      </c>
      <c r="M89" s="596">
        <v>51</v>
      </c>
      <c r="N89" s="432">
        <v>236</v>
      </c>
      <c r="O89" s="622">
        <f>M89/N89</f>
        <v>0.21610169491525424</v>
      </c>
      <c r="P89" s="432">
        <v>27</v>
      </c>
      <c r="Q89" s="432">
        <v>163</v>
      </c>
      <c r="R89" s="622">
        <f>P89/Q89</f>
        <v>0.16564417177914109</v>
      </c>
      <c r="S89" s="432">
        <f t="shared" ref="S89:T91" si="171">M89+P89</f>
        <v>78</v>
      </c>
      <c r="T89" s="432">
        <f t="shared" si="171"/>
        <v>399</v>
      </c>
      <c r="U89" s="622">
        <f>S89/T89</f>
        <v>0.19548872180451127</v>
      </c>
      <c r="V89" s="626"/>
      <c r="W89" s="596">
        <v>24</v>
      </c>
      <c r="X89" s="432">
        <f>N89</f>
        <v>236</v>
      </c>
      <c r="Y89" s="622">
        <f>W89/X89</f>
        <v>0.10169491525423729</v>
      </c>
      <c r="Z89" s="432">
        <v>15</v>
      </c>
      <c r="AA89" s="432">
        <f>Q89</f>
        <v>163</v>
      </c>
      <c r="AB89" s="622">
        <f>Z89/AA89</f>
        <v>9.202453987730061E-2</v>
      </c>
      <c r="AC89" s="432">
        <f t="shared" ref="AC89:AD91" si="172">W89+Z89</f>
        <v>39</v>
      </c>
      <c r="AD89" s="432">
        <f t="shared" si="172"/>
        <v>399</v>
      </c>
      <c r="AE89" s="622">
        <f>AC89/AD89</f>
        <v>9.7744360902255634E-2</v>
      </c>
      <c r="AF89" s="626"/>
      <c r="AG89" s="605">
        <f>M89+W89</f>
        <v>75</v>
      </c>
      <c r="AH89" s="606">
        <f>N89</f>
        <v>236</v>
      </c>
      <c r="AI89" s="437">
        <f>AG89/AH89</f>
        <v>0.31779661016949151</v>
      </c>
      <c r="AJ89" s="606">
        <f>P89+Z89</f>
        <v>42</v>
      </c>
      <c r="AK89" s="606">
        <f>Q89</f>
        <v>163</v>
      </c>
      <c r="AL89" s="437">
        <f>AJ89/AK89</f>
        <v>0.25766871165644173</v>
      </c>
      <c r="AM89" s="606">
        <f>S89+AC89</f>
        <v>117</v>
      </c>
      <c r="AN89" s="606">
        <f>T89</f>
        <v>399</v>
      </c>
      <c r="AO89" s="437">
        <f>AM89/AN89</f>
        <v>0.2932330827067669</v>
      </c>
      <c r="AP89" s="437"/>
      <c r="AQ89" s="438"/>
      <c r="AR89" s="596">
        <v>23</v>
      </c>
      <c r="AS89" s="432">
        <f>AH89</f>
        <v>236</v>
      </c>
      <c r="AT89" s="622">
        <f>AR89/AS89</f>
        <v>9.7457627118644072E-2</v>
      </c>
      <c r="AU89" s="432">
        <v>4</v>
      </c>
      <c r="AV89" s="432">
        <f>AK89</f>
        <v>163</v>
      </c>
      <c r="AW89" s="622">
        <f>AU89/AV89</f>
        <v>2.4539877300613498E-2</v>
      </c>
      <c r="AX89" s="432">
        <f t="shared" ref="AX89:AY91" si="173">AR89+AU89</f>
        <v>27</v>
      </c>
      <c r="AY89" s="432">
        <f t="shared" si="173"/>
        <v>399</v>
      </c>
      <c r="AZ89" s="622">
        <f>AX89/AY89</f>
        <v>6.7669172932330823E-2</v>
      </c>
      <c r="BA89" s="626"/>
      <c r="BB89" s="596">
        <v>73</v>
      </c>
      <c r="BC89" s="432">
        <v>236</v>
      </c>
      <c r="BD89" s="622">
        <f>BB89/BC89</f>
        <v>0.30932203389830509</v>
      </c>
      <c r="BE89" s="432">
        <v>29</v>
      </c>
      <c r="BF89" s="432">
        <v>163</v>
      </c>
      <c r="BG89" s="622">
        <f>BE89/BF89</f>
        <v>0.17791411042944785</v>
      </c>
      <c r="BH89" s="432">
        <f t="shared" ref="BH89:BH91" si="174">BB89+BE89</f>
        <v>102</v>
      </c>
      <c r="BI89" s="432">
        <f t="shared" ref="BI89:BI91" si="175">BC89+BF89</f>
        <v>399</v>
      </c>
      <c r="BJ89" s="622">
        <f>BH89/BI89</f>
        <v>0.25563909774436089</v>
      </c>
      <c r="BK89" s="626"/>
      <c r="BL89" s="605">
        <f>AR89+BB89</f>
        <v>96</v>
      </c>
      <c r="BM89" s="606">
        <f>AS89</f>
        <v>236</v>
      </c>
      <c r="BN89" s="437">
        <f>BL89/BM89</f>
        <v>0.40677966101694918</v>
      </c>
      <c r="BO89" s="606">
        <f>AU89+BE89</f>
        <v>33</v>
      </c>
      <c r="BP89" s="606">
        <f>AV89</f>
        <v>163</v>
      </c>
      <c r="BQ89" s="437">
        <f>BO89/BP89</f>
        <v>0.20245398773006135</v>
      </c>
      <c r="BR89" s="606">
        <f>AX89+BH89</f>
        <v>129</v>
      </c>
      <c r="BS89" s="606">
        <f>AY89</f>
        <v>399</v>
      </c>
      <c r="BT89" s="437">
        <f>BR89/BS89</f>
        <v>0.32330827067669171</v>
      </c>
      <c r="BU89" s="437"/>
      <c r="BV89" s="656"/>
      <c r="BW89" s="663">
        <f>AG89+BL89</f>
        <v>171</v>
      </c>
      <c r="BX89" s="664">
        <f>AH89</f>
        <v>236</v>
      </c>
      <c r="BY89" s="665">
        <f>BW89/BX89</f>
        <v>0.72457627118644063</v>
      </c>
      <c r="BZ89" s="664">
        <f t="shared" ref="BZ89:CA91" si="176">AJ89+BO89</f>
        <v>75</v>
      </c>
      <c r="CA89" s="664">
        <v>163</v>
      </c>
      <c r="CB89" s="665">
        <f>BZ89/CA89</f>
        <v>0.46012269938650308</v>
      </c>
      <c r="CC89" s="664">
        <f t="shared" ref="CC89:CD91" si="177">AM89+BR89</f>
        <v>246</v>
      </c>
      <c r="CD89" s="664">
        <f t="shared" si="177"/>
        <v>798</v>
      </c>
      <c r="CE89" s="665">
        <f>CC89/CD89</f>
        <v>0.30827067669172931</v>
      </c>
      <c r="CF89" s="665"/>
      <c r="CG89" s="671"/>
      <c r="CH89" s="1195">
        <v>0.01</v>
      </c>
      <c r="CI89" s="1197">
        <f>CG92*CH89</f>
        <v>0.01</v>
      </c>
      <c r="CJ89" s="1127" t="s">
        <v>633</v>
      </c>
      <c r="CK89" s="1115">
        <v>3</v>
      </c>
      <c r="CL89" s="1115">
        <v>3</v>
      </c>
      <c r="CM89" s="1115">
        <v>3</v>
      </c>
      <c r="CN89" s="1115">
        <v>3</v>
      </c>
      <c r="CO89" s="1115">
        <v>3</v>
      </c>
      <c r="CP89" s="1115">
        <v>3</v>
      </c>
      <c r="CQ89" s="1115">
        <v>3</v>
      </c>
      <c r="CR89" s="1115">
        <v>3</v>
      </c>
      <c r="CS89" s="1115" t="s">
        <v>634</v>
      </c>
      <c r="CT89" s="1110" t="s">
        <v>531</v>
      </c>
      <c r="CU89" s="1110" t="s">
        <v>532</v>
      </c>
    </row>
    <row r="90" spans="1:99" ht="39.75" customHeight="1" x14ac:dyDescent="0.2">
      <c r="A90" s="1067"/>
      <c r="B90" s="1067"/>
      <c r="C90" s="1064"/>
      <c r="D90" s="1185"/>
      <c r="E90" s="1324"/>
      <c r="F90" s="1075"/>
      <c r="G90" s="1359"/>
      <c r="H90" s="1075"/>
      <c r="I90" s="1074"/>
      <c r="J90" s="1112"/>
      <c r="K90" s="1193"/>
      <c r="L90" s="600" t="s">
        <v>518</v>
      </c>
      <c r="M90" s="598">
        <v>259</v>
      </c>
      <c r="N90" s="45">
        <v>887</v>
      </c>
      <c r="O90" s="42">
        <f>M90/N90</f>
        <v>0.29199549041713641</v>
      </c>
      <c r="P90" s="45">
        <v>93</v>
      </c>
      <c r="Q90" s="45">
        <v>717</v>
      </c>
      <c r="R90" s="42">
        <f>P90/Q90</f>
        <v>0.1297071129707113</v>
      </c>
      <c r="S90" s="45">
        <f t="shared" si="171"/>
        <v>352</v>
      </c>
      <c r="T90" s="45">
        <f t="shared" si="171"/>
        <v>1604</v>
      </c>
      <c r="U90" s="42">
        <f>S90/T90</f>
        <v>0.21945137157107231</v>
      </c>
      <c r="V90" s="72"/>
      <c r="W90" s="598">
        <v>137</v>
      </c>
      <c r="X90" s="45">
        <f>N90</f>
        <v>887</v>
      </c>
      <c r="Y90" s="42">
        <f>W90/X90</f>
        <v>0.15445321307779031</v>
      </c>
      <c r="Z90" s="45">
        <v>49</v>
      </c>
      <c r="AA90" s="45">
        <f>Q90</f>
        <v>717</v>
      </c>
      <c r="AB90" s="42">
        <f>Z90/AA90</f>
        <v>6.8340306834030681E-2</v>
      </c>
      <c r="AC90" s="45">
        <f t="shared" si="172"/>
        <v>186</v>
      </c>
      <c r="AD90" s="45">
        <f t="shared" si="172"/>
        <v>1604</v>
      </c>
      <c r="AE90" s="42">
        <f>AC90/AD90</f>
        <v>0.11596009975062344</v>
      </c>
      <c r="AF90" s="72"/>
      <c r="AG90" s="607">
        <f>M90+W90</f>
        <v>396</v>
      </c>
      <c r="AH90" s="608">
        <f>N90</f>
        <v>887</v>
      </c>
      <c r="AI90" s="369">
        <f>AG90/AH90</f>
        <v>0.44644870349492671</v>
      </c>
      <c r="AJ90" s="608">
        <f>P90+Z90</f>
        <v>142</v>
      </c>
      <c r="AK90" s="608">
        <f>Q90</f>
        <v>717</v>
      </c>
      <c r="AL90" s="369">
        <f>AJ90/AK90</f>
        <v>0.19804741980474197</v>
      </c>
      <c r="AM90" s="608">
        <f>S90+AC90</f>
        <v>538</v>
      </c>
      <c r="AN90" s="608">
        <f>T90</f>
        <v>1604</v>
      </c>
      <c r="AO90" s="369">
        <f>AM90/AN90</f>
        <v>0.33541147132169574</v>
      </c>
      <c r="AP90" s="369"/>
      <c r="AQ90" s="407"/>
      <c r="AR90" s="598">
        <v>67</v>
      </c>
      <c r="AS90" s="45">
        <f>AH90</f>
        <v>887</v>
      </c>
      <c r="AT90" s="42">
        <f>AR90/AS90</f>
        <v>7.5535512965050733E-2</v>
      </c>
      <c r="AU90" s="45">
        <v>23</v>
      </c>
      <c r="AV90" s="45">
        <f>AK90</f>
        <v>717</v>
      </c>
      <c r="AW90" s="42">
        <f>AU90/AV90</f>
        <v>3.2078103207810321E-2</v>
      </c>
      <c r="AX90" s="45">
        <f t="shared" si="173"/>
        <v>90</v>
      </c>
      <c r="AY90" s="45">
        <f t="shared" si="173"/>
        <v>1604</v>
      </c>
      <c r="AZ90" s="42">
        <f>AX90/AY90</f>
        <v>5.6109725685785539E-2</v>
      </c>
      <c r="BA90" s="72"/>
      <c r="BB90" s="598">
        <v>377</v>
      </c>
      <c r="BC90" s="45">
        <v>887</v>
      </c>
      <c r="BD90" s="42">
        <f>BB90/BC90</f>
        <v>0.4250281848928974</v>
      </c>
      <c r="BE90" s="45">
        <v>360</v>
      </c>
      <c r="BF90" s="45">
        <v>717</v>
      </c>
      <c r="BG90" s="42">
        <f>BE90/BF90</f>
        <v>0.502092050209205</v>
      </c>
      <c r="BH90" s="45">
        <f t="shared" si="174"/>
        <v>737</v>
      </c>
      <c r="BI90" s="45">
        <f t="shared" si="175"/>
        <v>1604</v>
      </c>
      <c r="BJ90" s="42">
        <f>BH90/BI90</f>
        <v>0.45947630922693267</v>
      </c>
      <c r="BK90" s="72"/>
      <c r="BL90" s="607">
        <f>AR90+BB90</f>
        <v>444</v>
      </c>
      <c r="BM90" s="608">
        <f>AS90</f>
        <v>887</v>
      </c>
      <c r="BN90" s="369">
        <f>BL90/BM90</f>
        <v>0.50056369785794819</v>
      </c>
      <c r="BO90" s="608">
        <f>AU90+BE90</f>
        <v>383</v>
      </c>
      <c r="BP90" s="608">
        <f>AV90</f>
        <v>717</v>
      </c>
      <c r="BQ90" s="369">
        <f>BO90/BP90</f>
        <v>0.53417015341701535</v>
      </c>
      <c r="BR90" s="608">
        <f>AX90+BH90</f>
        <v>827</v>
      </c>
      <c r="BS90" s="608">
        <f>AY90</f>
        <v>1604</v>
      </c>
      <c r="BT90" s="369">
        <f>BR90/BS90</f>
        <v>0.51558603491271815</v>
      </c>
      <c r="BU90" s="369"/>
      <c r="BV90" s="657"/>
      <c r="BW90" s="666">
        <f>AG90+BL90</f>
        <v>840</v>
      </c>
      <c r="BX90" s="653">
        <v>887</v>
      </c>
      <c r="BY90" s="649">
        <f>BW90/BX90</f>
        <v>0.9470124013528749</v>
      </c>
      <c r="BZ90" s="653">
        <f t="shared" si="176"/>
        <v>525</v>
      </c>
      <c r="CA90" s="653">
        <v>717</v>
      </c>
      <c r="CB90" s="649">
        <f>BZ90/CA90</f>
        <v>0.73221757322175729</v>
      </c>
      <c r="CC90" s="653">
        <f t="shared" si="177"/>
        <v>1365</v>
      </c>
      <c r="CD90" s="653">
        <f t="shared" si="177"/>
        <v>3208</v>
      </c>
      <c r="CE90" s="649">
        <f>CC90/CD90</f>
        <v>0.42549875311720697</v>
      </c>
      <c r="CF90" s="649"/>
      <c r="CG90" s="118"/>
      <c r="CH90" s="1196"/>
      <c r="CI90" s="1198"/>
      <c r="CJ90" s="1128"/>
      <c r="CK90" s="1116"/>
      <c r="CL90" s="1116"/>
      <c r="CM90" s="1116"/>
      <c r="CN90" s="1116"/>
      <c r="CO90" s="1116"/>
      <c r="CP90" s="1116"/>
      <c r="CQ90" s="1116"/>
      <c r="CR90" s="1116"/>
      <c r="CS90" s="1116"/>
      <c r="CT90" s="1112"/>
      <c r="CU90" s="1112"/>
    </row>
    <row r="91" spans="1:99" ht="39.75" customHeight="1" x14ac:dyDescent="0.2">
      <c r="A91" s="1067"/>
      <c r="B91" s="1067"/>
      <c r="C91" s="1064"/>
      <c r="D91" s="1185"/>
      <c r="E91" s="1324"/>
      <c r="F91" s="1075"/>
      <c r="G91" s="1359"/>
      <c r="H91" s="1075"/>
      <c r="I91" s="1074"/>
      <c r="J91" s="1112"/>
      <c r="K91" s="1193"/>
      <c r="L91" s="600" t="s">
        <v>519</v>
      </c>
      <c r="M91" s="598">
        <v>130</v>
      </c>
      <c r="N91" s="45"/>
      <c r="O91" s="42"/>
      <c r="P91" s="45">
        <v>122</v>
      </c>
      <c r="Q91" s="45"/>
      <c r="R91" s="42"/>
      <c r="S91" s="45">
        <f t="shared" si="171"/>
        <v>252</v>
      </c>
      <c r="T91" s="45">
        <f t="shared" si="171"/>
        <v>0</v>
      </c>
      <c r="U91" s="42"/>
      <c r="V91" s="72"/>
      <c r="W91" s="598">
        <v>81</v>
      </c>
      <c r="X91" s="45"/>
      <c r="Y91" s="42"/>
      <c r="Z91" s="45">
        <v>75</v>
      </c>
      <c r="AA91" s="45"/>
      <c r="AB91" s="42"/>
      <c r="AC91" s="45">
        <f t="shared" si="172"/>
        <v>156</v>
      </c>
      <c r="AD91" s="45">
        <f t="shared" si="172"/>
        <v>0</v>
      </c>
      <c r="AE91" s="42"/>
      <c r="AF91" s="72"/>
      <c r="AG91" s="607">
        <f>M91+W91</f>
        <v>211</v>
      </c>
      <c r="AH91" s="608"/>
      <c r="AI91" s="369"/>
      <c r="AJ91" s="608">
        <f>P91+Z91</f>
        <v>197</v>
      </c>
      <c r="AK91" s="608"/>
      <c r="AL91" s="369"/>
      <c r="AM91" s="608">
        <f>S91+AC91</f>
        <v>408</v>
      </c>
      <c r="AN91" s="608"/>
      <c r="AO91" s="369"/>
      <c r="AP91" s="369"/>
      <c r="AQ91" s="407"/>
      <c r="AR91" s="598">
        <v>64</v>
      </c>
      <c r="AS91" s="45"/>
      <c r="AT91" s="42"/>
      <c r="AU91" s="45">
        <v>47</v>
      </c>
      <c r="AV91" s="45"/>
      <c r="AW91" s="42"/>
      <c r="AX91" s="45">
        <f t="shared" si="173"/>
        <v>111</v>
      </c>
      <c r="AY91" s="45">
        <f t="shared" si="173"/>
        <v>0</v>
      </c>
      <c r="AZ91" s="42"/>
      <c r="BA91" s="72"/>
      <c r="BB91" s="598"/>
      <c r="BC91" s="45"/>
      <c r="BD91" s="42"/>
      <c r="BE91" s="45"/>
      <c r="BF91" s="45"/>
      <c r="BG91" s="42"/>
      <c r="BH91" s="45">
        <f t="shared" si="174"/>
        <v>0</v>
      </c>
      <c r="BI91" s="45">
        <f t="shared" si="175"/>
        <v>0</v>
      </c>
      <c r="BJ91" s="42"/>
      <c r="BK91" s="72"/>
      <c r="BL91" s="607">
        <f>AR91+BB91</f>
        <v>64</v>
      </c>
      <c r="BM91" s="608"/>
      <c r="BN91" s="369"/>
      <c r="BO91" s="608">
        <f>AU91+BE91</f>
        <v>47</v>
      </c>
      <c r="BP91" s="608"/>
      <c r="BQ91" s="369"/>
      <c r="BR91" s="608">
        <f>AX91+BH91</f>
        <v>111</v>
      </c>
      <c r="BS91" s="608"/>
      <c r="BT91" s="369"/>
      <c r="BU91" s="369"/>
      <c r="BV91" s="657"/>
      <c r="BW91" s="666">
        <f>AG91+BL91</f>
        <v>275</v>
      </c>
      <c r="BX91" s="653">
        <f>AH91+BM91</f>
        <v>0</v>
      </c>
      <c r="BY91" s="649"/>
      <c r="BZ91" s="653">
        <f t="shared" si="176"/>
        <v>244</v>
      </c>
      <c r="CA91" s="653">
        <f t="shared" si="176"/>
        <v>0</v>
      </c>
      <c r="CB91" s="649"/>
      <c r="CC91" s="653">
        <f t="shared" si="177"/>
        <v>519</v>
      </c>
      <c r="CD91" s="653">
        <f t="shared" si="177"/>
        <v>0</v>
      </c>
      <c r="CE91" s="649"/>
      <c r="CF91" s="649"/>
      <c r="CG91" s="118"/>
      <c r="CH91" s="1196"/>
      <c r="CI91" s="1198"/>
      <c r="CJ91" s="1115" t="s">
        <v>635</v>
      </c>
      <c r="CK91" s="1115">
        <v>39</v>
      </c>
      <c r="CL91" s="1115">
        <v>39</v>
      </c>
      <c r="CM91" s="1115">
        <v>39</v>
      </c>
      <c r="CN91" s="1115">
        <v>39</v>
      </c>
      <c r="CO91" s="1115">
        <v>39</v>
      </c>
      <c r="CP91" s="1115">
        <v>39</v>
      </c>
      <c r="CQ91" s="1115">
        <v>39</v>
      </c>
      <c r="CR91" s="1115">
        <v>39</v>
      </c>
      <c r="CS91" s="1115" t="s">
        <v>636</v>
      </c>
      <c r="CT91" s="1112"/>
      <c r="CU91" s="1112"/>
    </row>
    <row r="92" spans="1:99" ht="38" customHeight="1" thickBot="1" x14ac:dyDescent="0.25">
      <c r="A92" s="1067"/>
      <c r="B92" s="1067"/>
      <c r="C92" s="1064"/>
      <c r="D92" s="1185"/>
      <c r="E92" s="1361"/>
      <c r="F92" s="1065"/>
      <c r="G92" s="1329"/>
      <c r="H92" s="1065"/>
      <c r="I92" s="1371"/>
      <c r="J92" s="1342"/>
      <c r="K92" s="1366"/>
      <c r="L92" s="601" t="s">
        <v>504</v>
      </c>
      <c r="M92" s="678">
        <f>M89+M90</f>
        <v>310</v>
      </c>
      <c r="N92" s="679">
        <f>N89+N90</f>
        <v>1123</v>
      </c>
      <c r="O92" s="680">
        <f>M92/N92</f>
        <v>0.27604630454140694</v>
      </c>
      <c r="P92" s="679">
        <f>P89+P90</f>
        <v>120</v>
      </c>
      <c r="Q92" s="679">
        <f>Q89+Q90</f>
        <v>880</v>
      </c>
      <c r="R92" s="680">
        <f>P92/Q92</f>
        <v>0.13636363636363635</v>
      </c>
      <c r="S92" s="679">
        <f>S89+S90</f>
        <v>430</v>
      </c>
      <c r="T92" s="679">
        <f>T89+T90</f>
        <v>2003</v>
      </c>
      <c r="U92" s="680">
        <f>S92/T92</f>
        <v>0.21467798302546182</v>
      </c>
      <c r="V92" s="691">
        <v>0.25</v>
      </c>
      <c r="W92" s="678">
        <f>W89+W90</f>
        <v>161</v>
      </c>
      <c r="X92" s="679">
        <f>X89+X90</f>
        <v>1123</v>
      </c>
      <c r="Y92" s="680">
        <f>W92/X92</f>
        <v>0.14336598397150491</v>
      </c>
      <c r="Z92" s="679">
        <f>Z89+Z90</f>
        <v>64</v>
      </c>
      <c r="AA92" s="679">
        <f>AA89+AA90</f>
        <v>880</v>
      </c>
      <c r="AB92" s="680">
        <f>Z92/AA92</f>
        <v>7.2727272727272724E-2</v>
      </c>
      <c r="AC92" s="679">
        <f>AC89+AC90</f>
        <v>225</v>
      </c>
      <c r="AD92" s="679">
        <f>AD89+AD90</f>
        <v>2003</v>
      </c>
      <c r="AE92" s="680">
        <f>AC92/AD92</f>
        <v>0.11233150274588118</v>
      </c>
      <c r="AF92" s="683">
        <v>0.25</v>
      </c>
      <c r="AG92" s="678">
        <f>AG89+AG90</f>
        <v>471</v>
      </c>
      <c r="AH92" s="679">
        <f>AH89+AH90</f>
        <v>1123</v>
      </c>
      <c r="AI92" s="680">
        <f>AG92/AH92</f>
        <v>0.41941228851291185</v>
      </c>
      <c r="AJ92" s="679">
        <f>AJ89+AJ90</f>
        <v>184</v>
      </c>
      <c r="AK92" s="679">
        <f>AK89+AK90</f>
        <v>880</v>
      </c>
      <c r="AL92" s="680">
        <f>AJ92/AK92</f>
        <v>0.20909090909090908</v>
      </c>
      <c r="AM92" s="679">
        <f>AM89+AM90</f>
        <v>655</v>
      </c>
      <c r="AN92" s="679">
        <f>AN89+AN90</f>
        <v>2003</v>
      </c>
      <c r="AO92" s="680">
        <f>AM92/AN92</f>
        <v>0.32700948577134298</v>
      </c>
      <c r="AP92" s="680">
        <f>$K89/2</f>
        <v>0.125</v>
      </c>
      <c r="AQ92" s="733">
        <v>0.5</v>
      </c>
      <c r="AR92" s="678">
        <f>AR89+AR90</f>
        <v>90</v>
      </c>
      <c r="AS92" s="679">
        <f>AS89+AS90</f>
        <v>1123</v>
      </c>
      <c r="AT92" s="680">
        <f>AR92/AS92</f>
        <v>8.0142475512021374E-2</v>
      </c>
      <c r="AU92" s="679">
        <f>AU89+AU90</f>
        <v>27</v>
      </c>
      <c r="AV92" s="679">
        <f>AV89+AV90</f>
        <v>880</v>
      </c>
      <c r="AW92" s="680">
        <f>AU92/AV92</f>
        <v>3.0681818181818182E-2</v>
      </c>
      <c r="AX92" s="679">
        <f>AX89+AX90</f>
        <v>117</v>
      </c>
      <c r="AY92" s="679">
        <f>AY89+AY90</f>
        <v>2003</v>
      </c>
      <c r="AZ92" s="680">
        <f>AX92/AY92</f>
        <v>5.8412381427858213E-2</v>
      </c>
      <c r="BA92" s="691">
        <v>0.25</v>
      </c>
      <c r="BB92" s="678">
        <f>BB89+BB90</f>
        <v>450</v>
      </c>
      <c r="BC92" s="679">
        <f>BC89+BC90</f>
        <v>1123</v>
      </c>
      <c r="BD92" s="680">
        <f>BB92/BC92</f>
        <v>0.40071237756010686</v>
      </c>
      <c r="BE92" s="679">
        <f>BE89+BE90</f>
        <v>389</v>
      </c>
      <c r="BF92" s="679">
        <f>BF89+BF90</f>
        <v>880</v>
      </c>
      <c r="BG92" s="680">
        <f>BE92/BF92</f>
        <v>0.44204545454545452</v>
      </c>
      <c r="BH92" s="679">
        <f>BH89+BH90</f>
        <v>839</v>
      </c>
      <c r="BI92" s="679">
        <f>BI89+BI90</f>
        <v>2003</v>
      </c>
      <c r="BJ92" s="680">
        <f>BH92/BI92</f>
        <v>0.41887169246130806</v>
      </c>
      <c r="BK92" s="691">
        <v>0.25</v>
      </c>
      <c r="BL92" s="678">
        <f>BL89+BL90</f>
        <v>540</v>
      </c>
      <c r="BM92" s="679">
        <f>BM89+BM90</f>
        <v>1123</v>
      </c>
      <c r="BN92" s="680">
        <f>BL92/BM92</f>
        <v>0.48085485307212822</v>
      </c>
      <c r="BO92" s="679">
        <f>BO89+BO90</f>
        <v>416</v>
      </c>
      <c r="BP92" s="679">
        <f>BP89+BP90</f>
        <v>880</v>
      </c>
      <c r="BQ92" s="680">
        <f>BO92/BP92</f>
        <v>0.47272727272727272</v>
      </c>
      <c r="BR92" s="679">
        <f>BR89+BR90</f>
        <v>956</v>
      </c>
      <c r="BS92" s="679">
        <f>BS89+BS90</f>
        <v>2003</v>
      </c>
      <c r="BT92" s="680">
        <f>BR92/BS92</f>
        <v>0.47728407388916627</v>
      </c>
      <c r="BU92" s="680">
        <v>5.8999999999999997E-2</v>
      </c>
      <c r="BV92" s="738">
        <v>0.25</v>
      </c>
      <c r="BW92" s="678">
        <f>BW89+BW90</f>
        <v>1011</v>
      </c>
      <c r="BX92" s="679">
        <f>BX89+BX90</f>
        <v>1123</v>
      </c>
      <c r="BY92" s="680">
        <f>BW92/BX92</f>
        <v>0.90026714158504006</v>
      </c>
      <c r="BZ92" s="679">
        <f>BZ89+BZ90</f>
        <v>600</v>
      </c>
      <c r="CA92" s="679">
        <f>CA89+CA90</f>
        <v>880</v>
      </c>
      <c r="CB92" s="680">
        <f>BZ92/CA92</f>
        <v>0.68181818181818177</v>
      </c>
      <c r="CC92" s="679">
        <f>CC89+CC90</f>
        <v>1611</v>
      </c>
      <c r="CD92" s="679">
        <f>CD89+CD90</f>
        <v>4006</v>
      </c>
      <c r="CE92" s="680">
        <f>CC92/CD92</f>
        <v>0.4021467798302546</v>
      </c>
      <c r="CF92" s="680">
        <f>$K89</f>
        <v>0.25</v>
      </c>
      <c r="CG92" s="733">
        <v>1</v>
      </c>
      <c r="CH92" s="1464"/>
      <c r="CI92" s="1459"/>
      <c r="CJ92" s="1116"/>
      <c r="CK92" s="1116"/>
      <c r="CL92" s="1116"/>
      <c r="CM92" s="1116"/>
      <c r="CN92" s="1116"/>
      <c r="CO92" s="1116"/>
      <c r="CP92" s="1116"/>
      <c r="CQ92" s="1116"/>
      <c r="CR92" s="1116"/>
      <c r="CS92" s="1116"/>
      <c r="CT92" s="1111"/>
      <c r="CU92" s="1111"/>
    </row>
    <row r="93" spans="1:99" s="46" customFormat="1" ht="29" customHeight="1" thickBot="1" x14ac:dyDescent="0.25">
      <c r="A93" s="113"/>
      <c r="B93" s="113"/>
      <c r="C93" s="113"/>
      <c r="D93" s="113"/>
      <c r="E93" s="113"/>
      <c r="F93" s="114"/>
      <c r="G93" s="114"/>
      <c r="H93" s="113"/>
      <c r="I93" s="113"/>
      <c r="J93" s="113"/>
      <c r="K93" s="114"/>
      <c r="L93" s="114"/>
      <c r="M93" s="114"/>
      <c r="N93" s="114"/>
      <c r="O93" s="114"/>
      <c r="P93" s="114"/>
      <c r="Q93" s="114"/>
      <c r="R93" s="114"/>
      <c r="S93" s="114"/>
      <c r="T93" s="114"/>
      <c r="U93" s="114"/>
      <c r="V93" s="114"/>
      <c r="W93" s="114"/>
      <c r="X93" s="114"/>
      <c r="Y93" s="114"/>
      <c r="Z93" s="114"/>
      <c r="AA93" s="114"/>
      <c r="AB93" s="114"/>
      <c r="AC93" s="114"/>
      <c r="AD93" s="114"/>
      <c r="AE93" s="114"/>
      <c r="AF93" s="114"/>
      <c r="AG93" s="114"/>
      <c r="AH93" s="114"/>
      <c r="AI93" s="114"/>
      <c r="AJ93" s="114"/>
      <c r="AK93" s="114"/>
      <c r="AL93" s="114"/>
      <c r="AM93" s="114"/>
      <c r="AN93" s="114"/>
      <c r="AO93" s="114"/>
      <c r="AP93" s="114"/>
      <c r="AQ93" s="114"/>
      <c r="AR93" s="114"/>
      <c r="AS93" s="114"/>
      <c r="AT93" s="114"/>
      <c r="AU93" s="114"/>
      <c r="AV93" s="114"/>
      <c r="AW93" s="114"/>
      <c r="AX93" s="114"/>
      <c r="AY93" s="114"/>
      <c r="AZ93" s="114"/>
      <c r="BA93" s="114"/>
      <c r="BB93" s="114"/>
      <c r="BC93" s="114"/>
      <c r="BD93" s="114"/>
      <c r="BE93" s="114"/>
      <c r="BF93" s="114"/>
      <c r="BG93" s="114"/>
      <c r="BH93" s="114"/>
      <c r="BI93" s="114"/>
      <c r="BJ93" s="114"/>
      <c r="BK93" s="114"/>
      <c r="BL93" s="114"/>
      <c r="BM93" s="114"/>
      <c r="BN93" s="114"/>
      <c r="BO93" s="114"/>
      <c r="BP93" s="114"/>
      <c r="BQ93" s="114"/>
      <c r="BR93" s="114"/>
      <c r="BS93" s="114"/>
      <c r="BT93" s="114"/>
      <c r="BU93" s="114"/>
      <c r="BV93" s="114"/>
      <c r="BW93" s="114"/>
      <c r="BX93" s="114"/>
      <c r="BY93" s="114"/>
      <c r="BZ93" s="114"/>
      <c r="CA93" s="114"/>
      <c r="CB93" s="114"/>
      <c r="CC93" s="114"/>
      <c r="CD93" s="114"/>
      <c r="CE93" s="114"/>
      <c r="CF93" s="114"/>
      <c r="CG93" s="114"/>
      <c r="CH93" s="115">
        <f>SUM(CH12:CH92)</f>
        <v>0.69000000000000017</v>
      </c>
      <c r="CI93" s="524">
        <f>SUM(CI12:CI92)</f>
        <v>0.58466159894759429</v>
      </c>
      <c r="CJ93" s="277"/>
      <c r="CK93" s="114"/>
      <c r="CL93" s="114"/>
      <c r="CM93" s="114"/>
      <c r="CN93" s="114"/>
      <c r="CO93" s="114"/>
      <c r="CP93" s="114"/>
      <c r="CQ93" s="114"/>
      <c r="CR93" s="114"/>
      <c r="CS93" s="114"/>
      <c r="CT93" s="114"/>
      <c r="CU93" s="114"/>
    </row>
    <row r="94" spans="1:99" ht="26" customHeight="1" x14ac:dyDescent="0.2">
      <c r="A94" s="63"/>
      <c r="B94" s="63"/>
      <c r="C94" s="63"/>
      <c r="D94" s="63"/>
      <c r="E94" s="63"/>
      <c r="F94" s="32"/>
      <c r="G94" s="32"/>
      <c r="H94" s="63"/>
      <c r="I94" s="63"/>
      <c r="J94" s="63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  <c r="BG94" s="32"/>
      <c r="BH94" s="32"/>
      <c r="BI94" s="32"/>
      <c r="BJ94" s="32"/>
      <c r="BK94" s="32"/>
      <c r="BL94" s="32"/>
      <c r="BM94" s="32"/>
      <c r="BN94" s="32"/>
      <c r="BO94" s="32"/>
      <c r="BP94" s="32"/>
      <c r="BQ94" s="32"/>
      <c r="BR94" s="32"/>
      <c r="BS94" s="32"/>
      <c r="BT94" s="32"/>
      <c r="BU94" s="32"/>
      <c r="BV94" s="32"/>
      <c r="BW94" s="32"/>
      <c r="BX94" s="32"/>
      <c r="BY94" s="32"/>
      <c r="BZ94" s="32"/>
      <c r="CA94" s="32"/>
      <c r="CB94" s="32"/>
      <c r="CC94" s="32"/>
      <c r="CD94" s="32"/>
      <c r="CE94" s="32"/>
      <c r="CF94" s="32"/>
      <c r="CG94" s="32"/>
      <c r="CH94" s="64"/>
      <c r="CI94" s="525"/>
      <c r="CJ94" s="278"/>
      <c r="CK94" s="32"/>
      <c r="CL94" s="32"/>
      <c r="CM94" s="32"/>
      <c r="CN94" s="32"/>
      <c r="CO94" s="32"/>
      <c r="CP94" s="32"/>
      <c r="CQ94" s="32"/>
      <c r="CR94" s="32"/>
      <c r="CS94" s="32"/>
      <c r="CT94" s="32"/>
      <c r="CU94" s="32"/>
    </row>
    <row r="95" spans="1:99" ht="29" customHeight="1" x14ac:dyDescent="0.2">
      <c r="A95" s="63"/>
      <c r="B95" s="63"/>
      <c r="C95" s="63"/>
      <c r="D95" s="63"/>
      <c r="E95" s="63"/>
      <c r="F95" s="32"/>
      <c r="G95" s="32"/>
      <c r="H95" s="63"/>
      <c r="I95" s="63"/>
      <c r="J95" s="63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  <c r="BF95" s="32"/>
      <c r="BG95" s="32"/>
      <c r="BH95" s="32"/>
      <c r="BI95" s="32"/>
      <c r="BJ95" s="32"/>
      <c r="BK95" s="32"/>
      <c r="BL95" s="32"/>
      <c r="BM95" s="32"/>
      <c r="BN95" s="32"/>
      <c r="BO95" s="32"/>
      <c r="BP95" s="32"/>
      <c r="BQ95" s="32"/>
      <c r="BR95" s="32"/>
      <c r="BS95" s="32"/>
      <c r="BT95" s="32"/>
      <c r="BU95" s="32"/>
      <c r="BV95" s="32"/>
      <c r="BW95" s="32"/>
      <c r="BX95" s="32"/>
      <c r="BY95" s="32"/>
      <c r="BZ95" s="32"/>
      <c r="CA95" s="32"/>
      <c r="CB95" s="32"/>
      <c r="CC95" s="32"/>
      <c r="CD95" s="32"/>
      <c r="CE95" s="32"/>
      <c r="CF95" s="32"/>
      <c r="CG95" s="505">
        <f>COUNTIF(CG12:CG92,100%)</f>
        <v>20</v>
      </c>
      <c r="CH95" s="64"/>
      <c r="CI95" s="525"/>
      <c r="CJ95" s="278"/>
      <c r="CK95" s="32"/>
      <c r="CL95" s="32"/>
      <c r="CM95" s="32"/>
      <c r="CN95" s="32"/>
      <c r="CO95" s="32"/>
      <c r="CP95" s="32"/>
      <c r="CQ95" s="32"/>
      <c r="CR95" s="32"/>
      <c r="CS95" s="32"/>
      <c r="CT95" s="32"/>
      <c r="CU95" s="32"/>
    </row>
    <row r="96" spans="1:99" ht="26" customHeight="1" x14ac:dyDescent="0.2">
      <c r="A96" s="63"/>
      <c r="B96" s="63"/>
      <c r="C96" s="63"/>
      <c r="D96" s="63"/>
      <c r="E96" s="63"/>
      <c r="F96" s="32"/>
      <c r="G96" s="32"/>
      <c r="H96" s="63"/>
      <c r="I96" s="63"/>
      <c r="J96" s="63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429">
        <f>COUNTIF(AQ12:AQ92,50%)</f>
        <v>20</v>
      </c>
      <c r="AR96" s="32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  <c r="BF96" s="32"/>
      <c r="BG96" s="32"/>
      <c r="BH96" s="32"/>
      <c r="BI96" s="32"/>
      <c r="BJ96" s="32"/>
      <c r="BK96" s="32"/>
      <c r="BL96" s="32"/>
      <c r="BM96" s="32"/>
      <c r="BN96" s="32"/>
      <c r="BO96" s="32"/>
      <c r="BP96" s="32"/>
      <c r="BQ96" s="32"/>
      <c r="BR96" s="32"/>
      <c r="BS96" s="32"/>
      <c r="BT96" s="32"/>
      <c r="BU96" s="32"/>
      <c r="BV96" s="66"/>
      <c r="BW96" s="32"/>
      <c r="BX96" s="32"/>
      <c r="BY96" s="32"/>
      <c r="BZ96" s="32"/>
      <c r="CA96" s="32"/>
      <c r="CB96" s="32"/>
      <c r="CC96" s="32"/>
      <c r="CD96" s="32"/>
      <c r="CE96" s="32"/>
      <c r="CF96" s="32"/>
      <c r="CG96" s="506">
        <f>COUNT(CG12:CG92)</f>
        <v>26</v>
      </c>
      <c r="CH96" s="64"/>
      <c r="CI96" s="525"/>
      <c r="CJ96" s="278"/>
      <c r="CK96" s="32"/>
      <c r="CL96" s="32"/>
      <c r="CM96" s="32"/>
      <c r="CN96" s="32"/>
      <c r="CO96" s="32"/>
      <c r="CP96" s="32"/>
      <c r="CQ96" s="32"/>
      <c r="CR96" s="32"/>
      <c r="CS96" s="32"/>
      <c r="CT96" s="32"/>
      <c r="CU96" s="32"/>
    </row>
    <row r="97" spans="1:99" ht="30" customHeight="1" x14ac:dyDescent="0.2">
      <c r="A97" s="63"/>
      <c r="B97" s="63"/>
      <c r="C97" s="63"/>
      <c r="D97" s="63"/>
      <c r="E97" s="63"/>
      <c r="F97" s="32"/>
      <c r="G97" s="32"/>
      <c r="H97" s="63"/>
      <c r="I97" s="63"/>
      <c r="J97" s="63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  <c r="BF97" s="32"/>
      <c r="BG97" s="32"/>
      <c r="BH97" s="32"/>
      <c r="BI97" s="32"/>
      <c r="BJ97" s="32"/>
      <c r="BK97" s="32"/>
      <c r="BL97" s="32"/>
      <c r="BM97" s="32"/>
      <c r="BN97" s="32"/>
      <c r="BO97" s="32"/>
      <c r="BP97" s="32"/>
      <c r="BQ97" s="32"/>
      <c r="BR97" s="32"/>
      <c r="BS97" s="32"/>
      <c r="BT97" s="32"/>
      <c r="BU97" s="32"/>
      <c r="BV97" s="32"/>
      <c r="BW97" s="32"/>
      <c r="BX97" s="32"/>
      <c r="BY97" s="32"/>
      <c r="BZ97" s="32"/>
      <c r="CA97" s="32"/>
      <c r="CB97" s="32"/>
      <c r="CC97" s="32"/>
      <c r="CD97" s="32"/>
      <c r="CE97" s="32"/>
      <c r="CF97" s="32"/>
      <c r="CG97" s="507">
        <f>CG95/CG96</f>
        <v>0.76923076923076927</v>
      </c>
      <c r="CH97" s="64"/>
      <c r="CI97" s="525"/>
      <c r="CJ97" s="278"/>
      <c r="CK97" s="32"/>
      <c r="CL97" s="32"/>
      <c r="CM97" s="32"/>
      <c r="CN97" s="32"/>
      <c r="CO97" s="32"/>
      <c r="CP97" s="32"/>
      <c r="CQ97" s="32"/>
      <c r="CR97" s="32"/>
      <c r="CS97" s="32"/>
      <c r="CT97" s="32"/>
      <c r="CU97" s="32"/>
    </row>
    <row r="98" spans="1:99" ht="15.75" customHeight="1" x14ac:dyDescent="0.2">
      <c r="A98" s="63"/>
      <c r="B98" s="63"/>
      <c r="C98" s="63"/>
      <c r="D98" s="63"/>
      <c r="E98" s="63"/>
      <c r="F98" s="32"/>
      <c r="G98" s="32"/>
      <c r="H98" s="63"/>
      <c r="I98" s="63"/>
      <c r="J98" s="63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  <c r="BF98" s="32"/>
      <c r="BG98" s="32"/>
      <c r="BH98" s="32"/>
      <c r="BI98" s="32"/>
      <c r="BJ98" s="32"/>
      <c r="BK98" s="32"/>
      <c r="BL98" s="32"/>
      <c r="BM98" s="32"/>
      <c r="BN98" s="32"/>
      <c r="BO98" s="32"/>
      <c r="BP98" s="32"/>
      <c r="BQ98" s="32"/>
      <c r="BR98" s="32"/>
      <c r="BS98" s="32"/>
      <c r="BT98" s="32"/>
      <c r="BU98" s="32"/>
      <c r="BV98" s="32"/>
      <c r="BW98" s="32"/>
      <c r="BX98" s="32"/>
      <c r="BY98" s="32"/>
      <c r="BZ98" s="32"/>
      <c r="CA98" s="32"/>
      <c r="CB98" s="32"/>
      <c r="CC98" s="32"/>
      <c r="CD98" s="32"/>
      <c r="CE98" s="32"/>
      <c r="CF98" s="32"/>
      <c r="CG98" s="32"/>
      <c r="CH98" s="64"/>
      <c r="CI98" s="525"/>
      <c r="CJ98" s="278"/>
      <c r="CK98" s="32"/>
      <c r="CL98" s="32"/>
      <c r="CM98" s="32"/>
      <c r="CN98" s="32"/>
      <c r="CO98" s="32"/>
      <c r="CP98" s="32"/>
      <c r="CQ98" s="32"/>
      <c r="CR98" s="32"/>
      <c r="CS98" s="32"/>
      <c r="CT98" s="32"/>
      <c r="CU98" s="32"/>
    </row>
    <row r="99" spans="1:99" ht="15.75" customHeight="1" x14ac:dyDescent="0.2">
      <c r="A99" s="63"/>
      <c r="B99" s="63"/>
      <c r="C99" s="63"/>
      <c r="D99" s="63"/>
      <c r="E99" s="63"/>
      <c r="F99" s="32"/>
      <c r="G99" s="32"/>
      <c r="H99" s="63"/>
      <c r="I99" s="63"/>
      <c r="J99" s="63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  <c r="BF99" s="32"/>
      <c r="BG99" s="32"/>
      <c r="BH99" s="32"/>
      <c r="BI99" s="32"/>
      <c r="BJ99" s="32"/>
      <c r="BK99" s="32"/>
      <c r="BL99" s="32"/>
      <c r="BM99" s="32"/>
      <c r="BN99" s="32"/>
      <c r="BO99" s="32"/>
      <c r="BP99" s="32"/>
      <c r="BQ99" s="32"/>
      <c r="BR99" s="32"/>
      <c r="BS99" s="32"/>
      <c r="BT99" s="32"/>
      <c r="BU99" s="32"/>
      <c r="BV99" s="32"/>
      <c r="BW99" s="32"/>
      <c r="BX99" s="32"/>
      <c r="BY99" s="32"/>
      <c r="BZ99" s="32"/>
      <c r="CA99" s="32"/>
      <c r="CB99" s="32"/>
      <c r="CC99" s="32"/>
      <c r="CD99" s="32"/>
      <c r="CE99" s="32"/>
      <c r="CF99" s="32"/>
      <c r="CG99" s="32"/>
      <c r="CH99" s="64"/>
      <c r="CI99" s="525"/>
      <c r="CJ99" s="278"/>
      <c r="CK99" s="32"/>
      <c r="CL99" s="32"/>
      <c r="CM99" s="32"/>
      <c r="CN99" s="32"/>
      <c r="CO99" s="32"/>
      <c r="CP99" s="32"/>
      <c r="CQ99" s="32"/>
      <c r="CR99" s="32"/>
      <c r="CS99" s="32"/>
      <c r="CT99" s="32"/>
      <c r="CU99" s="32"/>
    </row>
    <row r="100" spans="1:99" ht="15.75" customHeight="1" x14ac:dyDescent="0.2">
      <c r="A100" s="63"/>
      <c r="B100" s="63"/>
      <c r="C100" s="63"/>
      <c r="D100" s="63"/>
      <c r="E100" s="63"/>
      <c r="F100" s="32"/>
      <c r="G100" s="32"/>
      <c r="H100" s="63"/>
      <c r="I100" s="63"/>
      <c r="J100" s="63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  <c r="BF100" s="32"/>
      <c r="BG100" s="32"/>
      <c r="BH100" s="32"/>
      <c r="BI100" s="32"/>
      <c r="BJ100" s="32"/>
      <c r="BK100" s="32"/>
      <c r="BL100" s="32"/>
      <c r="BM100" s="32"/>
      <c r="BN100" s="32"/>
      <c r="BO100" s="32"/>
      <c r="BP100" s="32"/>
      <c r="BQ100" s="32"/>
      <c r="BR100" s="32"/>
      <c r="BS100" s="32"/>
      <c r="BT100" s="32"/>
      <c r="BU100" s="32"/>
      <c r="BV100" s="32"/>
      <c r="BW100" s="32"/>
      <c r="BX100" s="32"/>
      <c r="BY100" s="32"/>
      <c r="BZ100" s="32"/>
      <c r="CA100" s="32"/>
      <c r="CB100" s="32"/>
      <c r="CC100" s="32"/>
      <c r="CD100" s="32"/>
      <c r="CE100" s="32"/>
      <c r="CF100" s="32"/>
      <c r="CG100" s="32"/>
      <c r="CH100" s="64"/>
      <c r="CI100" s="525"/>
      <c r="CJ100" s="278"/>
      <c r="CK100" s="32"/>
      <c r="CL100" s="32"/>
      <c r="CM100" s="32"/>
      <c r="CN100" s="32"/>
      <c r="CO100" s="32"/>
      <c r="CP100" s="32"/>
      <c r="CQ100" s="32"/>
      <c r="CR100" s="32"/>
      <c r="CS100" s="32"/>
      <c r="CT100" s="32"/>
      <c r="CU100" s="32"/>
    </row>
    <row r="101" spans="1:99" ht="15.75" customHeight="1" x14ac:dyDescent="0.2">
      <c r="A101" s="63"/>
      <c r="B101" s="63"/>
      <c r="C101" s="63"/>
      <c r="D101" s="63"/>
      <c r="E101" s="63"/>
      <c r="F101" s="32"/>
      <c r="G101" s="32"/>
      <c r="H101" s="63"/>
      <c r="I101" s="63"/>
      <c r="J101" s="63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  <c r="BF101" s="32"/>
      <c r="BG101" s="32"/>
      <c r="BH101" s="32"/>
      <c r="BI101" s="32"/>
      <c r="BJ101" s="32"/>
      <c r="BK101" s="32"/>
      <c r="BL101" s="32"/>
      <c r="BM101" s="32"/>
      <c r="BN101" s="32"/>
      <c r="BO101" s="32"/>
      <c r="BP101" s="32"/>
      <c r="BQ101" s="32"/>
      <c r="BR101" s="32"/>
      <c r="BS101" s="32"/>
      <c r="BT101" s="32"/>
      <c r="BU101" s="32"/>
      <c r="BV101" s="32"/>
      <c r="BW101" s="32"/>
      <c r="BX101" s="32"/>
      <c r="BY101" s="32"/>
      <c r="BZ101" s="32"/>
      <c r="CA101" s="32"/>
      <c r="CB101" s="32"/>
      <c r="CC101" s="32"/>
      <c r="CD101" s="32"/>
      <c r="CE101" s="32"/>
      <c r="CF101" s="32"/>
      <c r="CG101" s="32"/>
      <c r="CH101" s="64"/>
      <c r="CI101" s="525"/>
      <c r="CJ101" s="278"/>
      <c r="CK101" s="32"/>
      <c r="CL101" s="32"/>
      <c r="CM101" s="32"/>
      <c r="CN101" s="32"/>
      <c r="CO101" s="32"/>
      <c r="CP101" s="32"/>
      <c r="CQ101" s="32"/>
      <c r="CR101" s="32"/>
      <c r="CS101" s="32"/>
      <c r="CT101" s="32"/>
      <c r="CU101" s="32"/>
    </row>
    <row r="102" spans="1:99" ht="15.75" customHeight="1" x14ac:dyDescent="0.2">
      <c r="A102" s="63"/>
      <c r="B102" s="63"/>
      <c r="C102" s="63"/>
      <c r="D102" s="63"/>
      <c r="E102" s="63"/>
      <c r="F102" s="32"/>
      <c r="G102" s="32"/>
      <c r="H102" s="63"/>
      <c r="I102" s="63"/>
      <c r="J102" s="63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  <c r="BH102" s="32"/>
      <c r="BI102" s="32"/>
      <c r="BJ102" s="32"/>
      <c r="BK102" s="32"/>
      <c r="BL102" s="32"/>
      <c r="BM102" s="32"/>
      <c r="BN102" s="32"/>
      <c r="BO102" s="32"/>
      <c r="BP102" s="32"/>
      <c r="BQ102" s="32"/>
      <c r="BR102" s="32"/>
      <c r="BS102" s="32"/>
      <c r="BT102" s="32"/>
      <c r="BU102" s="32"/>
      <c r="BV102" s="32"/>
      <c r="BW102" s="32"/>
      <c r="BX102" s="32"/>
      <c r="BY102" s="32"/>
      <c r="BZ102" s="32"/>
      <c r="CA102" s="32"/>
      <c r="CB102" s="32"/>
      <c r="CC102" s="32"/>
      <c r="CD102" s="32"/>
      <c r="CE102" s="32"/>
      <c r="CF102" s="32"/>
      <c r="CG102" s="32"/>
      <c r="CH102" s="64"/>
      <c r="CI102" s="525"/>
      <c r="CJ102" s="278"/>
      <c r="CK102" s="32"/>
      <c r="CL102" s="32"/>
      <c r="CM102" s="32"/>
      <c r="CN102" s="32"/>
      <c r="CO102" s="32"/>
      <c r="CP102" s="32"/>
      <c r="CQ102" s="32"/>
      <c r="CR102" s="32"/>
      <c r="CS102" s="32"/>
      <c r="CT102" s="32"/>
      <c r="CU102" s="32"/>
    </row>
    <row r="103" spans="1:99" ht="15.75" customHeight="1" x14ac:dyDescent="0.2">
      <c r="A103" s="63"/>
      <c r="B103" s="63"/>
      <c r="C103" s="63"/>
      <c r="D103" s="63"/>
      <c r="E103" s="63"/>
      <c r="F103" s="32"/>
      <c r="G103" s="32"/>
      <c r="H103" s="63"/>
      <c r="I103" s="63"/>
      <c r="J103" s="63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  <c r="BF103" s="32"/>
      <c r="BG103" s="32"/>
      <c r="BH103" s="32"/>
      <c r="BI103" s="32"/>
      <c r="BJ103" s="32"/>
      <c r="BK103" s="32"/>
      <c r="BL103" s="32"/>
      <c r="BM103" s="32"/>
      <c r="BN103" s="32"/>
      <c r="BO103" s="32"/>
      <c r="BP103" s="32"/>
      <c r="BQ103" s="32"/>
      <c r="BR103" s="32"/>
      <c r="BS103" s="32"/>
      <c r="BT103" s="32"/>
      <c r="BU103" s="32"/>
      <c r="BV103" s="32"/>
      <c r="BW103" s="32"/>
      <c r="BX103" s="32"/>
      <c r="BY103" s="32"/>
      <c r="BZ103" s="32"/>
      <c r="CA103" s="32"/>
      <c r="CB103" s="32"/>
      <c r="CC103" s="32"/>
      <c r="CD103" s="32"/>
      <c r="CE103" s="32"/>
      <c r="CF103" s="32"/>
      <c r="CG103" s="32"/>
      <c r="CH103" s="64"/>
      <c r="CI103" s="525"/>
      <c r="CJ103" s="278"/>
      <c r="CK103" s="32"/>
      <c r="CL103" s="32"/>
      <c r="CM103" s="32"/>
      <c r="CN103" s="32"/>
      <c r="CO103" s="32"/>
      <c r="CP103" s="32"/>
      <c r="CQ103" s="32"/>
      <c r="CR103" s="32"/>
      <c r="CS103" s="32"/>
      <c r="CT103" s="32"/>
      <c r="CU103" s="32"/>
    </row>
    <row r="104" spans="1:99" ht="15.75" customHeight="1" x14ac:dyDescent="0.2">
      <c r="A104" s="63"/>
      <c r="B104" s="63"/>
      <c r="C104" s="63"/>
      <c r="D104" s="63"/>
      <c r="E104" s="63"/>
      <c r="F104" s="32"/>
      <c r="G104" s="32"/>
      <c r="H104" s="63"/>
      <c r="I104" s="63"/>
      <c r="J104" s="63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  <c r="BF104" s="32"/>
      <c r="BG104" s="32"/>
      <c r="BH104" s="32"/>
      <c r="BI104" s="32"/>
      <c r="BJ104" s="32"/>
      <c r="BK104" s="32"/>
      <c r="BL104" s="32"/>
      <c r="BM104" s="32"/>
      <c r="BN104" s="32"/>
      <c r="BO104" s="32"/>
      <c r="BP104" s="32"/>
      <c r="BQ104" s="32"/>
      <c r="BR104" s="32"/>
      <c r="BS104" s="32"/>
      <c r="BT104" s="32"/>
      <c r="BU104" s="32"/>
      <c r="BV104" s="32"/>
      <c r="BW104" s="32"/>
      <c r="BX104" s="32"/>
      <c r="BY104" s="32"/>
      <c r="BZ104" s="32"/>
      <c r="CA104" s="32"/>
      <c r="CB104" s="32"/>
      <c r="CC104" s="32"/>
      <c r="CD104" s="32"/>
      <c r="CE104" s="32"/>
      <c r="CF104" s="32"/>
      <c r="CG104" s="32"/>
      <c r="CH104" s="64"/>
      <c r="CI104" s="525"/>
      <c r="CJ104" s="278"/>
      <c r="CK104" s="32"/>
      <c r="CL104" s="32"/>
      <c r="CM104" s="32"/>
      <c r="CN104" s="32"/>
      <c r="CO104" s="32"/>
      <c r="CP104" s="32"/>
      <c r="CQ104" s="32"/>
      <c r="CR104" s="32"/>
      <c r="CS104" s="32"/>
      <c r="CT104" s="32"/>
      <c r="CU104" s="32"/>
    </row>
    <row r="105" spans="1:99" ht="15.75" customHeight="1" x14ac:dyDescent="0.2">
      <c r="A105" s="63"/>
      <c r="B105" s="63"/>
      <c r="C105" s="63"/>
      <c r="D105" s="63"/>
      <c r="E105" s="63"/>
      <c r="F105" s="32"/>
      <c r="G105" s="32"/>
      <c r="H105" s="63"/>
      <c r="I105" s="63"/>
      <c r="J105" s="63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  <c r="BF105" s="32"/>
      <c r="BG105" s="32"/>
      <c r="BH105" s="32"/>
      <c r="BI105" s="32"/>
      <c r="BJ105" s="32"/>
      <c r="BK105" s="32"/>
      <c r="BL105" s="32"/>
      <c r="BM105" s="32"/>
      <c r="BN105" s="32"/>
      <c r="BO105" s="32"/>
      <c r="BP105" s="32"/>
      <c r="BQ105" s="32"/>
      <c r="BR105" s="32"/>
      <c r="BS105" s="32"/>
      <c r="BT105" s="32"/>
      <c r="BU105" s="32"/>
      <c r="BV105" s="32"/>
      <c r="BW105" s="32"/>
      <c r="BX105" s="32"/>
      <c r="BY105" s="32"/>
      <c r="BZ105" s="32"/>
      <c r="CA105" s="32"/>
      <c r="CB105" s="32"/>
      <c r="CC105" s="32"/>
      <c r="CD105" s="32"/>
      <c r="CE105" s="32"/>
      <c r="CF105" s="32"/>
      <c r="CG105" s="32"/>
      <c r="CH105" s="64"/>
      <c r="CI105" s="525"/>
      <c r="CJ105" s="278"/>
      <c r="CK105" s="32"/>
      <c r="CL105" s="32"/>
      <c r="CM105" s="32"/>
      <c r="CN105" s="32"/>
      <c r="CO105" s="32"/>
      <c r="CP105" s="32"/>
      <c r="CQ105" s="32"/>
      <c r="CR105" s="32"/>
      <c r="CS105" s="32"/>
      <c r="CT105" s="32"/>
      <c r="CU105" s="32"/>
    </row>
    <row r="106" spans="1:99" ht="15.75" customHeight="1" x14ac:dyDescent="0.2">
      <c r="A106" s="63"/>
      <c r="B106" s="63"/>
      <c r="C106" s="63"/>
      <c r="D106" s="63"/>
      <c r="E106" s="63"/>
      <c r="F106" s="32"/>
      <c r="G106" s="32"/>
      <c r="H106" s="63"/>
      <c r="I106" s="63"/>
      <c r="J106" s="63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  <c r="BH106" s="32"/>
      <c r="BI106" s="32"/>
      <c r="BJ106" s="32"/>
      <c r="BK106" s="32"/>
      <c r="BL106" s="32"/>
      <c r="BM106" s="32"/>
      <c r="BN106" s="32"/>
      <c r="BO106" s="32"/>
      <c r="BP106" s="32"/>
      <c r="BQ106" s="32"/>
      <c r="BR106" s="32"/>
      <c r="BS106" s="32"/>
      <c r="BT106" s="32"/>
      <c r="BU106" s="32"/>
      <c r="BV106" s="32"/>
      <c r="BW106" s="32"/>
      <c r="BX106" s="32"/>
      <c r="BY106" s="32"/>
      <c r="BZ106" s="32"/>
      <c r="CA106" s="32"/>
      <c r="CB106" s="32"/>
      <c r="CC106" s="32"/>
      <c r="CD106" s="32"/>
      <c r="CE106" s="32"/>
      <c r="CF106" s="32"/>
      <c r="CG106" s="32"/>
      <c r="CH106" s="64"/>
      <c r="CI106" s="525"/>
      <c r="CJ106" s="278"/>
      <c r="CK106" s="32"/>
      <c r="CL106" s="32"/>
      <c r="CM106" s="32"/>
      <c r="CN106" s="32"/>
      <c r="CO106" s="32"/>
      <c r="CP106" s="32"/>
      <c r="CQ106" s="32"/>
      <c r="CR106" s="32"/>
      <c r="CS106" s="32"/>
      <c r="CT106" s="32"/>
      <c r="CU106" s="32"/>
    </row>
    <row r="107" spans="1:99" ht="15.75" customHeight="1" x14ac:dyDescent="0.2">
      <c r="A107" s="63"/>
      <c r="B107" s="63"/>
      <c r="C107" s="63"/>
      <c r="D107" s="63"/>
      <c r="E107" s="63"/>
      <c r="F107" s="32"/>
      <c r="G107" s="32"/>
      <c r="H107" s="63"/>
      <c r="I107" s="63"/>
      <c r="J107" s="63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  <c r="BF107" s="32"/>
      <c r="BG107" s="32"/>
      <c r="BH107" s="32"/>
      <c r="BI107" s="32"/>
      <c r="BJ107" s="32"/>
      <c r="BK107" s="32"/>
      <c r="BL107" s="32"/>
      <c r="BM107" s="32"/>
      <c r="BN107" s="32"/>
      <c r="BO107" s="32"/>
      <c r="BP107" s="32"/>
      <c r="BQ107" s="32"/>
      <c r="BR107" s="32"/>
      <c r="BS107" s="32"/>
      <c r="BT107" s="32"/>
      <c r="BU107" s="32"/>
      <c r="BV107" s="32"/>
      <c r="BW107" s="32"/>
      <c r="BX107" s="32"/>
      <c r="BY107" s="32"/>
      <c r="BZ107" s="32"/>
      <c r="CA107" s="32"/>
      <c r="CB107" s="32"/>
      <c r="CC107" s="32"/>
      <c r="CD107" s="32"/>
      <c r="CE107" s="32"/>
      <c r="CF107" s="32"/>
      <c r="CG107" s="32"/>
      <c r="CH107" s="64"/>
      <c r="CI107" s="525"/>
      <c r="CJ107" s="278"/>
      <c r="CK107" s="32"/>
      <c r="CL107" s="32"/>
      <c r="CM107" s="32"/>
      <c r="CN107" s="32"/>
      <c r="CO107" s="32"/>
      <c r="CP107" s="32"/>
      <c r="CQ107" s="32"/>
      <c r="CR107" s="32"/>
      <c r="CS107" s="32"/>
      <c r="CT107" s="32"/>
      <c r="CU107" s="32"/>
    </row>
    <row r="108" spans="1:99" ht="15.75" customHeight="1" x14ac:dyDescent="0.2">
      <c r="A108" s="63"/>
      <c r="B108" s="63"/>
      <c r="C108" s="63"/>
      <c r="D108" s="63"/>
      <c r="E108" s="63"/>
      <c r="F108" s="32"/>
      <c r="G108" s="32"/>
      <c r="H108" s="63"/>
      <c r="I108" s="63"/>
      <c r="J108" s="63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  <c r="AX108" s="32"/>
      <c r="AY108" s="32"/>
      <c r="AZ108" s="32"/>
      <c r="BA108" s="32"/>
      <c r="BB108" s="32"/>
      <c r="BC108" s="32"/>
      <c r="BD108" s="32"/>
      <c r="BE108" s="32"/>
      <c r="BF108" s="32"/>
      <c r="BG108" s="32"/>
      <c r="BH108" s="32"/>
      <c r="BI108" s="32"/>
      <c r="BJ108" s="32"/>
      <c r="BK108" s="32"/>
      <c r="BL108" s="32"/>
      <c r="BM108" s="32"/>
      <c r="BN108" s="32"/>
      <c r="BO108" s="32"/>
      <c r="BP108" s="32"/>
      <c r="BQ108" s="32"/>
      <c r="BR108" s="32"/>
      <c r="BS108" s="32"/>
      <c r="BT108" s="32"/>
      <c r="BU108" s="32"/>
      <c r="BV108" s="32"/>
      <c r="BW108" s="32"/>
      <c r="BX108" s="32"/>
      <c r="BY108" s="32"/>
      <c r="BZ108" s="32"/>
      <c r="CA108" s="32"/>
      <c r="CB108" s="32"/>
      <c r="CC108" s="32"/>
      <c r="CD108" s="32"/>
      <c r="CE108" s="32"/>
      <c r="CF108" s="32"/>
      <c r="CG108" s="32"/>
      <c r="CH108" s="64"/>
      <c r="CI108" s="525"/>
      <c r="CJ108" s="278"/>
      <c r="CK108" s="32"/>
      <c r="CL108" s="32"/>
      <c r="CM108" s="32"/>
      <c r="CN108" s="32"/>
      <c r="CO108" s="32"/>
      <c r="CP108" s="32"/>
      <c r="CQ108" s="32"/>
      <c r="CR108" s="32"/>
      <c r="CS108" s="32"/>
      <c r="CT108" s="32"/>
      <c r="CU108" s="32"/>
    </row>
    <row r="109" spans="1:99" ht="15.75" customHeight="1" x14ac:dyDescent="0.2">
      <c r="A109" s="63"/>
      <c r="B109" s="63"/>
      <c r="C109" s="63"/>
      <c r="D109" s="63"/>
      <c r="E109" s="63"/>
      <c r="F109" s="32"/>
      <c r="G109" s="32"/>
      <c r="H109" s="63"/>
      <c r="I109" s="63"/>
      <c r="J109" s="63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  <c r="BF109" s="32"/>
      <c r="BG109" s="32"/>
      <c r="BH109" s="32"/>
      <c r="BI109" s="32"/>
      <c r="BJ109" s="32"/>
      <c r="BK109" s="32"/>
      <c r="BL109" s="32"/>
      <c r="BM109" s="32"/>
      <c r="BN109" s="32"/>
      <c r="BO109" s="32"/>
      <c r="BP109" s="32"/>
      <c r="BQ109" s="32"/>
      <c r="BR109" s="32"/>
      <c r="BS109" s="32"/>
      <c r="BT109" s="32"/>
      <c r="BU109" s="32"/>
      <c r="BV109" s="32"/>
      <c r="BW109" s="32"/>
      <c r="BX109" s="32"/>
      <c r="BY109" s="32"/>
      <c r="BZ109" s="32"/>
      <c r="CA109" s="32"/>
      <c r="CB109" s="32"/>
      <c r="CC109" s="32"/>
      <c r="CD109" s="32"/>
      <c r="CE109" s="32"/>
      <c r="CF109" s="32"/>
      <c r="CG109" s="32"/>
      <c r="CH109" s="64"/>
      <c r="CI109" s="525"/>
      <c r="CJ109" s="278"/>
      <c r="CK109" s="32"/>
      <c r="CL109" s="32"/>
      <c r="CM109" s="32"/>
      <c r="CN109" s="32"/>
      <c r="CO109" s="32"/>
      <c r="CP109" s="32"/>
      <c r="CQ109" s="32"/>
      <c r="CR109" s="32"/>
      <c r="CS109" s="32"/>
      <c r="CT109" s="32"/>
      <c r="CU109" s="32"/>
    </row>
    <row r="110" spans="1:99" ht="15.75" customHeight="1" x14ac:dyDescent="0.2">
      <c r="A110" s="63"/>
      <c r="B110" s="63"/>
      <c r="C110" s="63"/>
      <c r="D110" s="63"/>
      <c r="E110" s="63"/>
      <c r="F110" s="32"/>
      <c r="G110" s="32"/>
      <c r="H110" s="63"/>
      <c r="I110" s="63"/>
      <c r="J110" s="63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2"/>
      <c r="BE110" s="32"/>
      <c r="BF110" s="32"/>
      <c r="BG110" s="32"/>
      <c r="BH110" s="32"/>
      <c r="BI110" s="32"/>
      <c r="BJ110" s="32"/>
      <c r="BK110" s="32"/>
      <c r="BL110" s="32"/>
      <c r="BM110" s="32"/>
      <c r="BN110" s="32"/>
      <c r="BO110" s="32"/>
      <c r="BP110" s="32"/>
      <c r="BQ110" s="32"/>
      <c r="BR110" s="32"/>
      <c r="BS110" s="32"/>
      <c r="BT110" s="32"/>
      <c r="BU110" s="32"/>
      <c r="BV110" s="32"/>
      <c r="BW110" s="32"/>
      <c r="BX110" s="32"/>
      <c r="BY110" s="32"/>
      <c r="BZ110" s="32"/>
      <c r="CA110" s="32"/>
      <c r="CB110" s="32"/>
      <c r="CC110" s="32"/>
      <c r="CD110" s="32"/>
      <c r="CE110" s="32"/>
      <c r="CF110" s="32"/>
      <c r="CG110" s="32"/>
      <c r="CH110" s="64"/>
      <c r="CI110" s="525"/>
      <c r="CJ110" s="278"/>
      <c r="CK110" s="32"/>
      <c r="CL110" s="32"/>
      <c r="CM110" s="32"/>
      <c r="CN110" s="32"/>
      <c r="CO110" s="32"/>
      <c r="CP110" s="32"/>
      <c r="CQ110" s="32"/>
      <c r="CR110" s="32"/>
      <c r="CS110" s="32"/>
      <c r="CT110" s="32"/>
      <c r="CU110" s="32"/>
    </row>
    <row r="111" spans="1:99" ht="15.75" customHeight="1" x14ac:dyDescent="0.2">
      <c r="A111" s="63"/>
      <c r="B111" s="63"/>
      <c r="C111" s="63"/>
      <c r="D111" s="63"/>
      <c r="E111" s="63"/>
      <c r="F111" s="32"/>
      <c r="G111" s="32"/>
      <c r="H111" s="63"/>
      <c r="I111" s="63"/>
      <c r="J111" s="63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  <c r="BF111" s="32"/>
      <c r="BG111" s="32"/>
      <c r="BH111" s="32"/>
      <c r="BI111" s="32"/>
      <c r="BJ111" s="32"/>
      <c r="BK111" s="32"/>
      <c r="BL111" s="32"/>
      <c r="BM111" s="32"/>
      <c r="BN111" s="32"/>
      <c r="BO111" s="32"/>
      <c r="BP111" s="32"/>
      <c r="BQ111" s="32"/>
      <c r="BR111" s="32"/>
      <c r="BS111" s="32"/>
      <c r="BT111" s="32"/>
      <c r="BU111" s="32"/>
      <c r="BV111" s="32"/>
      <c r="BW111" s="32"/>
      <c r="BX111" s="32"/>
      <c r="BY111" s="32"/>
      <c r="BZ111" s="32"/>
      <c r="CA111" s="32"/>
      <c r="CB111" s="32"/>
      <c r="CC111" s="32"/>
      <c r="CD111" s="32"/>
      <c r="CE111" s="32"/>
      <c r="CF111" s="32"/>
      <c r="CG111" s="32"/>
      <c r="CH111" s="64"/>
      <c r="CI111" s="525"/>
      <c r="CJ111" s="278"/>
      <c r="CK111" s="32"/>
      <c r="CL111" s="32"/>
      <c r="CM111" s="32"/>
      <c r="CN111" s="32"/>
      <c r="CO111" s="32"/>
      <c r="CP111" s="32"/>
      <c r="CQ111" s="32"/>
      <c r="CR111" s="32"/>
      <c r="CS111" s="32"/>
      <c r="CT111" s="32"/>
      <c r="CU111" s="32"/>
    </row>
    <row r="112" spans="1:99" ht="15.75" customHeight="1" x14ac:dyDescent="0.2">
      <c r="A112" s="63"/>
      <c r="B112" s="63"/>
      <c r="C112" s="63"/>
      <c r="D112" s="63"/>
      <c r="E112" s="63"/>
      <c r="F112" s="32"/>
      <c r="G112" s="32"/>
      <c r="H112" s="63"/>
      <c r="I112" s="63"/>
      <c r="J112" s="63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  <c r="BF112" s="32"/>
      <c r="BG112" s="32"/>
      <c r="BH112" s="32"/>
      <c r="BI112" s="32"/>
      <c r="BJ112" s="32"/>
      <c r="BK112" s="32"/>
      <c r="BL112" s="32"/>
      <c r="BM112" s="32"/>
      <c r="BN112" s="32"/>
      <c r="BO112" s="32"/>
      <c r="BP112" s="32"/>
      <c r="BQ112" s="32"/>
      <c r="BR112" s="32"/>
      <c r="BS112" s="32"/>
      <c r="BT112" s="32"/>
      <c r="BU112" s="32"/>
      <c r="BV112" s="32"/>
      <c r="BW112" s="32"/>
      <c r="BX112" s="32"/>
      <c r="BY112" s="32"/>
      <c r="BZ112" s="32"/>
      <c r="CA112" s="32"/>
      <c r="CB112" s="32"/>
      <c r="CC112" s="32"/>
      <c r="CD112" s="32"/>
      <c r="CE112" s="32"/>
      <c r="CF112" s="32"/>
      <c r="CG112" s="32"/>
      <c r="CH112" s="64"/>
      <c r="CI112" s="525"/>
      <c r="CJ112" s="278"/>
      <c r="CK112" s="32"/>
      <c r="CL112" s="32"/>
      <c r="CM112" s="32"/>
      <c r="CN112" s="32"/>
      <c r="CO112" s="32"/>
      <c r="CP112" s="32"/>
      <c r="CQ112" s="32"/>
      <c r="CR112" s="32"/>
      <c r="CS112" s="32"/>
      <c r="CT112" s="32"/>
      <c r="CU112" s="32"/>
    </row>
    <row r="113" spans="1:99" ht="15.75" customHeight="1" x14ac:dyDescent="0.2">
      <c r="A113" s="63"/>
      <c r="B113" s="63"/>
      <c r="C113" s="63"/>
      <c r="D113" s="63"/>
      <c r="E113" s="63"/>
      <c r="F113" s="32"/>
      <c r="G113" s="32"/>
      <c r="H113" s="63"/>
      <c r="I113" s="63"/>
      <c r="J113" s="63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  <c r="BD113" s="32"/>
      <c r="BE113" s="32"/>
      <c r="BF113" s="32"/>
      <c r="BG113" s="32"/>
      <c r="BH113" s="32"/>
      <c r="BI113" s="32"/>
      <c r="BJ113" s="32"/>
      <c r="BK113" s="32"/>
      <c r="BL113" s="32"/>
      <c r="BM113" s="32"/>
      <c r="BN113" s="32"/>
      <c r="BO113" s="32"/>
      <c r="BP113" s="32"/>
      <c r="BQ113" s="32"/>
      <c r="BR113" s="32"/>
      <c r="BS113" s="32"/>
      <c r="BT113" s="32"/>
      <c r="BU113" s="32"/>
      <c r="BV113" s="32"/>
      <c r="BW113" s="32"/>
      <c r="BX113" s="32"/>
      <c r="BY113" s="32"/>
      <c r="BZ113" s="32"/>
      <c r="CA113" s="32"/>
      <c r="CB113" s="32"/>
      <c r="CC113" s="32"/>
      <c r="CD113" s="32"/>
      <c r="CE113" s="32"/>
      <c r="CF113" s="32"/>
      <c r="CG113" s="32"/>
      <c r="CH113" s="64"/>
      <c r="CI113" s="525"/>
      <c r="CJ113" s="278"/>
      <c r="CK113" s="32"/>
      <c r="CL113" s="32"/>
      <c r="CM113" s="32"/>
      <c r="CN113" s="32"/>
      <c r="CO113" s="32"/>
      <c r="CP113" s="32"/>
      <c r="CQ113" s="32"/>
      <c r="CR113" s="32"/>
      <c r="CS113" s="32"/>
      <c r="CT113" s="32"/>
      <c r="CU113" s="32"/>
    </row>
    <row r="114" spans="1:99" ht="15.75" customHeight="1" x14ac:dyDescent="0.2">
      <c r="A114" s="63"/>
      <c r="B114" s="63"/>
      <c r="C114" s="63"/>
      <c r="D114" s="63"/>
      <c r="E114" s="63"/>
      <c r="F114" s="32"/>
      <c r="G114" s="32"/>
      <c r="H114" s="63"/>
      <c r="I114" s="63"/>
      <c r="J114" s="63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  <c r="BF114" s="32"/>
      <c r="BG114" s="32"/>
      <c r="BH114" s="32"/>
      <c r="BI114" s="32"/>
      <c r="BJ114" s="32"/>
      <c r="BK114" s="32"/>
      <c r="BL114" s="32"/>
      <c r="BM114" s="32"/>
      <c r="BN114" s="32"/>
      <c r="BO114" s="32"/>
      <c r="BP114" s="32"/>
      <c r="BQ114" s="32"/>
      <c r="BR114" s="32"/>
      <c r="BS114" s="32"/>
      <c r="BT114" s="32"/>
      <c r="BU114" s="32"/>
      <c r="BV114" s="32"/>
      <c r="BW114" s="32"/>
      <c r="BX114" s="32"/>
      <c r="BY114" s="32"/>
      <c r="BZ114" s="32"/>
      <c r="CA114" s="32"/>
      <c r="CB114" s="32"/>
      <c r="CC114" s="32"/>
      <c r="CD114" s="32"/>
      <c r="CE114" s="32"/>
      <c r="CF114" s="32"/>
      <c r="CG114" s="32"/>
      <c r="CH114" s="64"/>
      <c r="CI114" s="525"/>
      <c r="CJ114" s="278"/>
      <c r="CK114" s="32"/>
      <c r="CL114" s="32"/>
      <c r="CM114" s="32"/>
      <c r="CN114" s="32"/>
      <c r="CO114" s="32"/>
      <c r="CP114" s="32"/>
      <c r="CQ114" s="32"/>
      <c r="CR114" s="32"/>
      <c r="CS114" s="32"/>
      <c r="CT114" s="32"/>
      <c r="CU114" s="32"/>
    </row>
    <row r="115" spans="1:99" ht="15.75" customHeight="1" x14ac:dyDescent="0.2">
      <c r="A115" s="63"/>
      <c r="B115" s="63"/>
      <c r="C115" s="63"/>
      <c r="D115" s="63"/>
      <c r="E115" s="63"/>
      <c r="F115" s="32"/>
      <c r="G115" s="32"/>
      <c r="H115" s="63"/>
      <c r="I115" s="63"/>
      <c r="J115" s="63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  <c r="AV115" s="32"/>
      <c r="AW115" s="32"/>
      <c r="AX115" s="32"/>
      <c r="AY115" s="32"/>
      <c r="AZ115" s="32"/>
      <c r="BA115" s="32"/>
      <c r="BB115" s="32"/>
      <c r="BC115" s="32"/>
      <c r="BD115" s="32"/>
      <c r="BE115" s="32"/>
      <c r="BF115" s="32"/>
      <c r="BG115" s="32"/>
      <c r="BH115" s="32"/>
      <c r="BI115" s="32"/>
      <c r="BJ115" s="32"/>
      <c r="BK115" s="32"/>
      <c r="BL115" s="32"/>
      <c r="BM115" s="32"/>
      <c r="BN115" s="32"/>
      <c r="BO115" s="32"/>
      <c r="BP115" s="32"/>
      <c r="BQ115" s="32"/>
      <c r="BR115" s="32"/>
      <c r="BS115" s="32"/>
      <c r="BT115" s="32"/>
      <c r="BU115" s="32"/>
      <c r="BV115" s="32"/>
      <c r="BW115" s="32"/>
      <c r="BX115" s="32"/>
      <c r="BY115" s="32"/>
      <c r="BZ115" s="32"/>
      <c r="CA115" s="32"/>
      <c r="CB115" s="32"/>
      <c r="CC115" s="32"/>
      <c r="CD115" s="32"/>
      <c r="CE115" s="32"/>
      <c r="CF115" s="32"/>
      <c r="CG115" s="32"/>
      <c r="CH115" s="64"/>
      <c r="CI115" s="525"/>
      <c r="CJ115" s="278"/>
      <c r="CK115" s="32"/>
      <c r="CL115" s="32"/>
      <c r="CM115" s="32"/>
      <c r="CN115" s="32"/>
      <c r="CO115" s="32"/>
      <c r="CP115" s="32"/>
      <c r="CQ115" s="32"/>
      <c r="CR115" s="32"/>
      <c r="CS115" s="32"/>
      <c r="CT115" s="32"/>
      <c r="CU115" s="32"/>
    </row>
    <row r="116" spans="1:99" ht="15.75" customHeight="1" x14ac:dyDescent="0.2">
      <c r="A116" s="63"/>
      <c r="B116" s="63"/>
      <c r="C116" s="63"/>
      <c r="D116" s="63"/>
      <c r="E116" s="63"/>
      <c r="F116" s="32"/>
      <c r="G116" s="32"/>
      <c r="H116" s="63"/>
      <c r="I116" s="63"/>
      <c r="J116" s="63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  <c r="BD116" s="32"/>
      <c r="BE116" s="32"/>
      <c r="BF116" s="32"/>
      <c r="BG116" s="32"/>
      <c r="BH116" s="32"/>
      <c r="BI116" s="32"/>
      <c r="BJ116" s="32"/>
      <c r="BK116" s="32"/>
      <c r="BL116" s="32"/>
      <c r="BM116" s="32"/>
      <c r="BN116" s="32"/>
      <c r="BO116" s="32"/>
      <c r="BP116" s="32"/>
      <c r="BQ116" s="32"/>
      <c r="BR116" s="32"/>
      <c r="BS116" s="32"/>
      <c r="BT116" s="32"/>
      <c r="BU116" s="32"/>
      <c r="BV116" s="32"/>
      <c r="BW116" s="32"/>
      <c r="BX116" s="32"/>
      <c r="BY116" s="32"/>
      <c r="BZ116" s="32"/>
      <c r="CA116" s="32"/>
      <c r="CB116" s="32"/>
      <c r="CC116" s="32"/>
      <c r="CD116" s="32"/>
      <c r="CE116" s="32"/>
      <c r="CF116" s="32"/>
      <c r="CG116" s="32"/>
      <c r="CH116" s="64"/>
      <c r="CI116" s="525"/>
      <c r="CJ116" s="278"/>
      <c r="CK116" s="32"/>
      <c r="CL116" s="32"/>
      <c r="CM116" s="32"/>
      <c r="CN116" s="32"/>
      <c r="CO116" s="32"/>
      <c r="CP116" s="32"/>
      <c r="CQ116" s="32"/>
      <c r="CR116" s="32"/>
      <c r="CS116" s="32"/>
      <c r="CT116" s="32"/>
      <c r="CU116" s="32"/>
    </row>
    <row r="117" spans="1:99" ht="15.75" customHeight="1" x14ac:dyDescent="0.2">
      <c r="A117" s="63"/>
      <c r="B117" s="63"/>
      <c r="C117" s="63"/>
      <c r="D117" s="63"/>
      <c r="E117" s="63"/>
      <c r="F117" s="32"/>
      <c r="G117" s="32"/>
      <c r="H117" s="63"/>
      <c r="I117" s="63"/>
      <c r="J117" s="63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  <c r="BF117" s="32"/>
      <c r="BG117" s="32"/>
      <c r="BH117" s="32"/>
      <c r="BI117" s="32"/>
      <c r="BJ117" s="32"/>
      <c r="BK117" s="32"/>
      <c r="BL117" s="32"/>
      <c r="BM117" s="32"/>
      <c r="BN117" s="32"/>
      <c r="BO117" s="32"/>
      <c r="BP117" s="32"/>
      <c r="BQ117" s="32"/>
      <c r="BR117" s="32"/>
      <c r="BS117" s="32"/>
      <c r="BT117" s="32"/>
      <c r="BU117" s="32"/>
      <c r="BV117" s="32"/>
      <c r="BW117" s="32"/>
      <c r="BX117" s="32"/>
      <c r="BY117" s="32"/>
      <c r="BZ117" s="32"/>
      <c r="CA117" s="32"/>
      <c r="CB117" s="32"/>
      <c r="CC117" s="32"/>
      <c r="CD117" s="32"/>
      <c r="CE117" s="32"/>
      <c r="CF117" s="32"/>
      <c r="CG117" s="32"/>
      <c r="CH117" s="64"/>
      <c r="CI117" s="525"/>
      <c r="CJ117" s="278"/>
      <c r="CK117" s="32"/>
      <c r="CL117" s="32"/>
      <c r="CM117" s="32"/>
      <c r="CN117" s="32"/>
      <c r="CO117" s="32"/>
      <c r="CP117" s="32"/>
      <c r="CQ117" s="32"/>
      <c r="CR117" s="32"/>
      <c r="CS117" s="32"/>
      <c r="CT117" s="32"/>
      <c r="CU117" s="32"/>
    </row>
    <row r="118" spans="1:99" ht="15.75" customHeight="1" x14ac:dyDescent="0.2">
      <c r="A118" s="63"/>
      <c r="B118" s="63"/>
      <c r="C118" s="63"/>
      <c r="D118" s="63"/>
      <c r="E118" s="63"/>
      <c r="F118" s="32"/>
      <c r="G118" s="32"/>
      <c r="H118" s="63"/>
      <c r="I118" s="63"/>
      <c r="J118" s="63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  <c r="BF118" s="32"/>
      <c r="BG118" s="32"/>
      <c r="BH118" s="32"/>
      <c r="BI118" s="32"/>
      <c r="BJ118" s="32"/>
      <c r="BK118" s="32"/>
      <c r="BL118" s="32"/>
      <c r="BM118" s="32"/>
      <c r="BN118" s="32"/>
      <c r="BO118" s="32"/>
      <c r="BP118" s="32"/>
      <c r="BQ118" s="32"/>
      <c r="BR118" s="32"/>
      <c r="BS118" s="32"/>
      <c r="BT118" s="32"/>
      <c r="BU118" s="32"/>
      <c r="BV118" s="32"/>
      <c r="BW118" s="32"/>
      <c r="BX118" s="32"/>
      <c r="BY118" s="32"/>
      <c r="BZ118" s="32"/>
      <c r="CA118" s="32"/>
      <c r="CB118" s="32"/>
      <c r="CC118" s="32"/>
      <c r="CD118" s="32"/>
      <c r="CE118" s="32"/>
      <c r="CF118" s="32"/>
      <c r="CG118" s="32"/>
      <c r="CH118" s="64"/>
      <c r="CI118" s="525"/>
      <c r="CJ118" s="278"/>
      <c r="CK118" s="32"/>
      <c r="CL118" s="32"/>
      <c r="CM118" s="32"/>
      <c r="CN118" s="32"/>
      <c r="CO118" s="32"/>
      <c r="CP118" s="32"/>
      <c r="CQ118" s="32"/>
      <c r="CR118" s="32"/>
      <c r="CS118" s="32"/>
      <c r="CT118" s="32"/>
      <c r="CU118" s="32"/>
    </row>
    <row r="119" spans="1:99" ht="15.75" customHeight="1" x14ac:dyDescent="0.2">
      <c r="A119" s="63"/>
      <c r="B119" s="63"/>
      <c r="C119" s="63"/>
      <c r="D119" s="63"/>
      <c r="E119" s="63"/>
      <c r="F119" s="32"/>
      <c r="G119" s="32"/>
      <c r="H119" s="63"/>
      <c r="I119" s="63"/>
      <c r="J119" s="63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32"/>
      <c r="BE119" s="32"/>
      <c r="BF119" s="32"/>
      <c r="BG119" s="32"/>
      <c r="BH119" s="32"/>
      <c r="BI119" s="32"/>
      <c r="BJ119" s="32"/>
      <c r="BK119" s="32"/>
      <c r="BL119" s="32"/>
      <c r="BM119" s="32"/>
      <c r="BN119" s="32"/>
      <c r="BO119" s="32"/>
      <c r="BP119" s="32"/>
      <c r="BQ119" s="32"/>
      <c r="BR119" s="32"/>
      <c r="BS119" s="32"/>
      <c r="BT119" s="32"/>
      <c r="BU119" s="32"/>
      <c r="BV119" s="32"/>
      <c r="BW119" s="32"/>
      <c r="BX119" s="32"/>
      <c r="BY119" s="32"/>
      <c r="BZ119" s="32"/>
      <c r="CA119" s="32"/>
      <c r="CB119" s="32"/>
      <c r="CC119" s="32"/>
      <c r="CD119" s="32"/>
      <c r="CE119" s="32"/>
      <c r="CF119" s="32"/>
      <c r="CG119" s="32"/>
      <c r="CH119" s="64"/>
      <c r="CI119" s="525"/>
      <c r="CJ119" s="278"/>
      <c r="CK119" s="32"/>
      <c r="CL119" s="32"/>
      <c r="CM119" s="32"/>
      <c r="CN119" s="32"/>
      <c r="CO119" s="32"/>
      <c r="CP119" s="32"/>
      <c r="CQ119" s="32"/>
      <c r="CR119" s="32"/>
      <c r="CS119" s="32"/>
      <c r="CT119" s="32"/>
      <c r="CU119" s="32"/>
    </row>
    <row r="120" spans="1:99" ht="15.75" customHeight="1" x14ac:dyDescent="0.2">
      <c r="A120" s="63"/>
      <c r="B120" s="63"/>
      <c r="C120" s="63"/>
      <c r="D120" s="63"/>
      <c r="E120" s="63"/>
      <c r="F120" s="32"/>
      <c r="G120" s="32"/>
      <c r="H120" s="63"/>
      <c r="I120" s="63"/>
      <c r="J120" s="63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  <c r="BD120" s="32"/>
      <c r="BE120" s="32"/>
      <c r="BF120" s="32"/>
      <c r="BG120" s="32"/>
      <c r="BH120" s="32"/>
      <c r="BI120" s="32"/>
      <c r="BJ120" s="32"/>
      <c r="BK120" s="32"/>
      <c r="BL120" s="32"/>
      <c r="BM120" s="32"/>
      <c r="BN120" s="32"/>
      <c r="BO120" s="32"/>
      <c r="BP120" s="32"/>
      <c r="BQ120" s="32"/>
      <c r="BR120" s="32"/>
      <c r="BS120" s="32"/>
      <c r="BT120" s="32"/>
      <c r="BU120" s="32"/>
      <c r="BV120" s="32"/>
      <c r="BW120" s="32"/>
      <c r="BX120" s="32"/>
      <c r="BY120" s="32"/>
      <c r="BZ120" s="32"/>
      <c r="CA120" s="32"/>
      <c r="CB120" s="32"/>
      <c r="CC120" s="32"/>
      <c r="CD120" s="32"/>
      <c r="CE120" s="32"/>
      <c r="CF120" s="32"/>
      <c r="CG120" s="32"/>
      <c r="CH120" s="64"/>
      <c r="CI120" s="525"/>
      <c r="CJ120" s="278"/>
      <c r="CK120" s="32"/>
      <c r="CL120" s="32"/>
      <c r="CM120" s="32"/>
      <c r="CN120" s="32"/>
      <c r="CO120" s="32"/>
      <c r="CP120" s="32"/>
      <c r="CQ120" s="32"/>
      <c r="CR120" s="32"/>
      <c r="CS120" s="32"/>
      <c r="CT120" s="32"/>
      <c r="CU120" s="32"/>
    </row>
    <row r="121" spans="1:99" ht="15.75" customHeight="1" x14ac:dyDescent="0.2">
      <c r="A121" s="63"/>
      <c r="B121" s="63"/>
      <c r="C121" s="63"/>
      <c r="D121" s="63"/>
      <c r="E121" s="63"/>
      <c r="F121" s="32"/>
      <c r="G121" s="32"/>
      <c r="H121" s="63"/>
      <c r="I121" s="63"/>
      <c r="J121" s="63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  <c r="BF121" s="32"/>
      <c r="BG121" s="32"/>
      <c r="BH121" s="32"/>
      <c r="BI121" s="32"/>
      <c r="BJ121" s="32"/>
      <c r="BK121" s="32"/>
      <c r="BL121" s="32"/>
      <c r="BM121" s="32"/>
      <c r="BN121" s="32"/>
      <c r="BO121" s="32"/>
      <c r="BP121" s="32"/>
      <c r="BQ121" s="32"/>
      <c r="BR121" s="32"/>
      <c r="BS121" s="32"/>
      <c r="BT121" s="32"/>
      <c r="BU121" s="32"/>
      <c r="BV121" s="32"/>
      <c r="BW121" s="32"/>
      <c r="BX121" s="32"/>
      <c r="BY121" s="32"/>
      <c r="BZ121" s="32"/>
      <c r="CA121" s="32"/>
      <c r="CB121" s="32"/>
      <c r="CC121" s="32"/>
      <c r="CD121" s="32"/>
      <c r="CE121" s="32"/>
      <c r="CF121" s="32"/>
      <c r="CG121" s="32"/>
      <c r="CH121" s="64"/>
      <c r="CI121" s="525"/>
      <c r="CJ121" s="278"/>
      <c r="CK121" s="32"/>
      <c r="CL121" s="32"/>
      <c r="CM121" s="32"/>
      <c r="CN121" s="32"/>
      <c r="CO121" s="32"/>
      <c r="CP121" s="32"/>
      <c r="CQ121" s="32"/>
      <c r="CR121" s="32"/>
      <c r="CS121" s="32"/>
      <c r="CT121" s="32"/>
      <c r="CU121" s="32"/>
    </row>
    <row r="122" spans="1:99" ht="15.75" customHeight="1" x14ac:dyDescent="0.2">
      <c r="A122" s="63"/>
      <c r="B122" s="63"/>
      <c r="C122" s="63"/>
      <c r="D122" s="63"/>
      <c r="E122" s="63"/>
      <c r="F122" s="32"/>
      <c r="G122" s="32"/>
      <c r="H122" s="63"/>
      <c r="I122" s="63"/>
      <c r="J122" s="63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  <c r="BF122" s="32"/>
      <c r="BG122" s="32"/>
      <c r="BH122" s="32"/>
      <c r="BI122" s="32"/>
      <c r="BJ122" s="32"/>
      <c r="BK122" s="32"/>
      <c r="BL122" s="32"/>
      <c r="BM122" s="32"/>
      <c r="BN122" s="32"/>
      <c r="BO122" s="32"/>
      <c r="BP122" s="32"/>
      <c r="BQ122" s="32"/>
      <c r="BR122" s="32"/>
      <c r="BS122" s="32"/>
      <c r="BT122" s="32"/>
      <c r="BU122" s="32"/>
      <c r="BV122" s="32"/>
      <c r="BW122" s="32"/>
      <c r="BX122" s="32"/>
      <c r="BY122" s="32"/>
      <c r="BZ122" s="32"/>
      <c r="CA122" s="32"/>
      <c r="CB122" s="32"/>
      <c r="CC122" s="32"/>
      <c r="CD122" s="32"/>
      <c r="CE122" s="32"/>
      <c r="CF122" s="32"/>
      <c r="CG122" s="32"/>
      <c r="CH122" s="64"/>
      <c r="CI122" s="525"/>
      <c r="CJ122" s="278"/>
      <c r="CK122" s="32"/>
      <c r="CL122" s="32"/>
      <c r="CM122" s="32"/>
      <c r="CN122" s="32"/>
      <c r="CO122" s="32"/>
      <c r="CP122" s="32"/>
      <c r="CQ122" s="32"/>
      <c r="CR122" s="32"/>
      <c r="CS122" s="32"/>
      <c r="CT122" s="32"/>
      <c r="CU122" s="32"/>
    </row>
    <row r="123" spans="1:99" ht="15.75" customHeight="1" x14ac:dyDescent="0.2">
      <c r="A123" s="63"/>
      <c r="B123" s="63"/>
      <c r="C123" s="63"/>
      <c r="D123" s="63"/>
      <c r="E123" s="63"/>
      <c r="F123" s="32"/>
      <c r="G123" s="32"/>
      <c r="H123" s="63"/>
      <c r="I123" s="63"/>
      <c r="J123" s="63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  <c r="BF123" s="32"/>
      <c r="BG123" s="32"/>
      <c r="BH123" s="32"/>
      <c r="BI123" s="32"/>
      <c r="BJ123" s="32"/>
      <c r="BK123" s="32"/>
      <c r="BL123" s="32"/>
      <c r="BM123" s="32"/>
      <c r="BN123" s="32"/>
      <c r="BO123" s="32"/>
      <c r="BP123" s="32"/>
      <c r="BQ123" s="32"/>
      <c r="BR123" s="32"/>
      <c r="BS123" s="32"/>
      <c r="BT123" s="32"/>
      <c r="BU123" s="32"/>
      <c r="BV123" s="32"/>
      <c r="BW123" s="32"/>
      <c r="BX123" s="32"/>
      <c r="BY123" s="32"/>
      <c r="BZ123" s="32"/>
      <c r="CA123" s="32"/>
      <c r="CB123" s="32"/>
      <c r="CC123" s="32"/>
      <c r="CD123" s="32"/>
      <c r="CE123" s="32"/>
      <c r="CF123" s="32"/>
      <c r="CG123" s="32"/>
      <c r="CH123" s="64"/>
      <c r="CI123" s="525"/>
      <c r="CJ123" s="278"/>
      <c r="CK123" s="32"/>
      <c r="CL123" s="32"/>
      <c r="CM123" s="32"/>
      <c r="CN123" s="32"/>
      <c r="CO123" s="32"/>
      <c r="CP123" s="32"/>
      <c r="CQ123" s="32"/>
      <c r="CR123" s="32"/>
      <c r="CS123" s="32"/>
      <c r="CT123" s="32"/>
      <c r="CU123" s="32"/>
    </row>
    <row r="124" spans="1:99" ht="15.75" customHeight="1" x14ac:dyDescent="0.2">
      <c r="A124" s="63"/>
      <c r="B124" s="63"/>
      <c r="C124" s="63"/>
      <c r="D124" s="63"/>
      <c r="E124" s="63"/>
      <c r="F124" s="32"/>
      <c r="G124" s="32"/>
      <c r="H124" s="63"/>
      <c r="I124" s="63"/>
      <c r="J124" s="63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  <c r="AX124" s="32"/>
      <c r="AY124" s="32"/>
      <c r="AZ124" s="32"/>
      <c r="BA124" s="32"/>
      <c r="BB124" s="32"/>
      <c r="BC124" s="32"/>
      <c r="BD124" s="32"/>
      <c r="BE124" s="32"/>
      <c r="BF124" s="32"/>
      <c r="BG124" s="32"/>
      <c r="BH124" s="32"/>
      <c r="BI124" s="32"/>
      <c r="BJ124" s="32"/>
      <c r="BK124" s="32"/>
      <c r="BL124" s="32"/>
      <c r="BM124" s="32"/>
      <c r="BN124" s="32"/>
      <c r="BO124" s="32"/>
      <c r="BP124" s="32"/>
      <c r="BQ124" s="32"/>
      <c r="BR124" s="32"/>
      <c r="BS124" s="32"/>
      <c r="BT124" s="32"/>
      <c r="BU124" s="32"/>
      <c r="BV124" s="32"/>
      <c r="BW124" s="32"/>
      <c r="BX124" s="32"/>
      <c r="BY124" s="32"/>
      <c r="BZ124" s="32"/>
      <c r="CA124" s="32"/>
      <c r="CB124" s="32"/>
      <c r="CC124" s="32"/>
      <c r="CD124" s="32"/>
      <c r="CE124" s="32"/>
      <c r="CF124" s="32"/>
      <c r="CG124" s="32"/>
      <c r="CH124" s="64"/>
      <c r="CI124" s="525"/>
      <c r="CJ124" s="278"/>
      <c r="CK124" s="32"/>
      <c r="CL124" s="32"/>
      <c r="CM124" s="32"/>
      <c r="CN124" s="32"/>
      <c r="CO124" s="32"/>
      <c r="CP124" s="32"/>
      <c r="CQ124" s="32"/>
      <c r="CR124" s="32"/>
      <c r="CS124" s="32"/>
      <c r="CT124" s="32"/>
      <c r="CU124" s="32"/>
    </row>
    <row r="125" spans="1:99" ht="15.75" customHeight="1" x14ac:dyDescent="0.2">
      <c r="A125" s="63"/>
      <c r="B125" s="63"/>
      <c r="C125" s="63"/>
      <c r="D125" s="63"/>
      <c r="E125" s="63"/>
      <c r="F125" s="32"/>
      <c r="G125" s="32"/>
      <c r="H125" s="63"/>
      <c r="I125" s="63"/>
      <c r="J125" s="63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  <c r="BF125" s="32"/>
      <c r="BG125" s="32"/>
      <c r="BH125" s="32"/>
      <c r="BI125" s="32"/>
      <c r="BJ125" s="32"/>
      <c r="BK125" s="32"/>
      <c r="BL125" s="32"/>
      <c r="BM125" s="32"/>
      <c r="BN125" s="32"/>
      <c r="BO125" s="32"/>
      <c r="BP125" s="32"/>
      <c r="BQ125" s="32"/>
      <c r="BR125" s="32"/>
      <c r="BS125" s="32"/>
      <c r="BT125" s="32"/>
      <c r="BU125" s="32"/>
      <c r="BV125" s="32"/>
      <c r="BW125" s="32"/>
      <c r="BX125" s="32"/>
      <c r="BY125" s="32"/>
      <c r="BZ125" s="32"/>
      <c r="CA125" s="32"/>
      <c r="CB125" s="32"/>
      <c r="CC125" s="32"/>
      <c r="CD125" s="32"/>
      <c r="CE125" s="32"/>
      <c r="CF125" s="32"/>
      <c r="CG125" s="32"/>
      <c r="CH125" s="64"/>
      <c r="CI125" s="525"/>
      <c r="CJ125" s="278"/>
      <c r="CK125" s="32"/>
      <c r="CL125" s="32"/>
      <c r="CM125" s="32"/>
      <c r="CN125" s="32"/>
      <c r="CO125" s="32"/>
      <c r="CP125" s="32"/>
      <c r="CQ125" s="32"/>
      <c r="CR125" s="32"/>
      <c r="CS125" s="32"/>
      <c r="CT125" s="32"/>
      <c r="CU125" s="32"/>
    </row>
    <row r="126" spans="1:99" ht="15.75" customHeight="1" x14ac:dyDescent="0.2">
      <c r="A126" s="63"/>
      <c r="B126" s="63"/>
      <c r="C126" s="63"/>
      <c r="D126" s="63"/>
      <c r="E126" s="63"/>
      <c r="F126" s="32"/>
      <c r="G126" s="32"/>
      <c r="H126" s="63"/>
      <c r="I126" s="63"/>
      <c r="J126" s="63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  <c r="AX126" s="32"/>
      <c r="AY126" s="32"/>
      <c r="AZ126" s="32"/>
      <c r="BA126" s="32"/>
      <c r="BB126" s="32"/>
      <c r="BC126" s="32"/>
      <c r="BD126" s="32"/>
      <c r="BE126" s="32"/>
      <c r="BF126" s="32"/>
      <c r="BG126" s="32"/>
      <c r="BH126" s="32"/>
      <c r="BI126" s="32"/>
      <c r="BJ126" s="32"/>
      <c r="BK126" s="32"/>
      <c r="BL126" s="32"/>
      <c r="BM126" s="32"/>
      <c r="BN126" s="32"/>
      <c r="BO126" s="32"/>
      <c r="BP126" s="32"/>
      <c r="BQ126" s="32"/>
      <c r="BR126" s="32"/>
      <c r="BS126" s="32"/>
      <c r="BT126" s="32"/>
      <c r="BU126" s="32"/>
      <c r="BV126" s="32"/>
      <c r="BW126" s="32"/>
      <c r="BX126" s="32"/>
      <c r="BY126" s="32"/>
      <c r="BZ126" s="32"/>
      <c r="CA126" s="32"/>
      <c r="CB126" s="32"/>
      <c r="CC126" s="32"/>
      <c r="CD126" s="32"/>
      <c r="CE126" s="32"/>
      <c r="CF126" s="32"/>
      <c r="CG126" s="32"/>
      <c r="CH126" s="64"/>
      <c r="CI126" s="525"/>
      <c r="CJ126" s="278"/>
      <c r="CK126" s="32"/>
      <c r="CL126" s="32"/>
      <c r="CM126" s="32"/>
      <c r="CN126" s="32"/>
      <c r="CO126" s="32"/>
      <c r="CP126" s="32"/>
      <c r="CQ126" s="32"/>
      <c r="CR126" s="32"/>
      <c r="CS126" s="32"/>
      <c r="CT126" s="32"/>
      <c r="CU126" s="32"/>
    </row>
    <row r="127" spans="1:99" ht="15.75" customHeight="1" x14ac:dyDescent="0.2">
      <c r="A127" s="63"/>
      <c r="B127" s="63"/>
      <c r="C127" s="63"/>
      <c r="D127" s="63"/>
      <c r="E127" s="63"/>
      <c r="F127" s="32"/>
      <c r="G127" s="32"/>
      <c r="H127" s="63"/>
      <c r="I127" s="63"/>
      <c r="J127" s="63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  <c r="BD127" s="32"/>
      <c r="BE127" s="32"/>
      <c r="BF127" s="32"/>
      <c r="BG127" s="32"/>
      <c r="BH127" s="32"/>
      <c r="BI127" s="32"/>
      <c r="BJ127" s="32"/>
      <c r="BK127" s="32"/>
      <c r="BL127" s="32"/>
      <c r="BM127" s="32"/>
      <c r="BN127" s="32"/>
      <c r="BO127" s="32"/>
      <c r="BP127" s="32"/>
      <c r="BQ127" s="32"/>
      <c r="BR127" s="32"/>
      <c r="BS127" s="32"/>
      <c r="BT127" s="32"/>
      <c r="BU127" s="32"/>
      <c r="BV127" s="32"/>
      <c r="BW127" s="32"/>
      <c r="BX127" s="32"/>
      <c r="BY127" s="32"/>
      <c r="BZ127" s="32"/>
      <c r="CA127" s="32"/>
      <c r="CB127" s="32"/>
      <c r="CC127" s="32"/>
      <c r="CD127" s="32"/>
      <c r="CE127" s="32"/>
      <c r="CF127" s="32"/>
      <c r="CG127" s="32"/>
      <c r="CH127" s="64"/>
      <c r="CI127" s="525"/>
      <c r="CJ127" s="278"/>
      <c r="CK127" s="32"/>
      <c r="CL127" s="32"/>
      <c r="CM127" s="32"/>
      <c r="CN127" s="32"/>
      <c r="CO127" s="32"/>
      <c r="CP127" s="32"/>
      <c r="CQ127" s="32"/>
      <c r="CR127" s="32"/>
      <c r="CS127" s="32"/>
      <c r="CT127" s="32"/>
      <c r="CU127" s="32"/>
    </row>
    <row r="128" spans="1:99" ht="15.75" customHeight="1" x14ac:dyDescent="0.2">
      <c r="A128" s="63"/>
      <c r="B128" s="63"/>
      <c r="C128" s="63"/>
      <c r="D128" s="63"/>
      <c r="E128" s="63"/>
      <c r="F128" s="32"/>
      <c r="G128" s="32"/>
      <c r="H128" s="63"/>
      <c r="I128" s="63"/>
      <c r="J128" s="63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  <c r="BD128" s="32"/>
      <c r="BE128" s="32"/>
      <c r="BF128" s="32"/>
      <c r="BG128" s="32"/>
      <c r="BH128" s="32"/>
      <c r="BI128" s="32"/>
      <c r="BJ128" s="32"/>
      <c r="BK128" s="32"/>
      <c r="BL128" s="32"/>
      <c r="BM128" s="32"/>
      <c r="BN128" s="32"/>
      <c r="BO128" s="32"/>
      <c r="BP128" s="32"/>
      <c r="BQ128" s="32"/>
      <c r="BR128" s="32"/>
      <c r="BS128" s="32"/>
      <c r="BT128" s="32"/>
      <c r="BU128" s="32"/>
      <c r="BV128" s="32"/>
      <c r="BW128" s="32"/>
      <c r="BX128" s="32"/>
      <c r="BY128" s="32"/>
      <c r="BZ128" s="32"/>
      <c r="CA128" s="32"/>
      <c r="CB128" s="32"/>
      <c r="CC128" s="32"/>
      <c r="CD128" s="32"/>
      <c r="CE128" s="32"/>
      <c r="CF128" s="32"/>
      <c r="CG128" s="32"/>
      <c r="CH128" s="64"/>
      <c r="CI128" s="525"/>
      <c r="CJ128" s="278"/>
      <c r="CK128" s="32"/>
      <c r="CL128" s="32"/>
      <c r="CM128" s="32"/>
      <c r="CN128" s="32"/>
      <c r="CO128" s="32"/>
      <c r="CP128" s="32"/>
      <c r="CQ128" s="32"/>
      <c r="CR128" s="32"/>
      <c r="CS128" s="32"/>
      <c r="CT128" s="32"/>
      <c r="CU128" s="32"/>
    </row>
    <row r="129" spans="1:99" ht="15.75" customHeight="1" x14ac:dyDescent="0.2">
      <c r="A129" s="63"/>
      <c r="B129" s="63"/>
      <c r="C129" s="63"/>
      <c r="D129" s="63"/>
      <c r="E129" s="63"/>
      <c r="F129" s="32"/>
      <c r="G129" s="32"/>
      <c r="H129" s="63"/>
      <c r="I129" s="63"/>
      <c r="J129" s="63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2"/>
      <c r="BE129" s="32"/>
      <c r="BF129" s="32"/>
      <c r="BG129" s="32"/>
      <c r="BH129" s="32"/>
      <c r="BI129" s="32"/>
      <c r="BJ129" s="32"/>
      <c r="BK129" s="32"/>
      <c r="BL129" s="32"/>
      <c r="BM129" s="32"/>
      <c r="BN129" s="32"/>
      <c r="BO129" s="32"/>
      <c r="BP129" s="32"/>
      <c r="BQ129" s="32"/>
      <c r="BR129" s="32"/>
      <c r="BS129" s="32"/>
      <c r="BT129" s="32"/>
      <c r="BU129" s="32"/>
      <c r="BV129" s="32"/>
      <c r="BW129" s="32"/>
      <c r="BX129" s="32"/>
      <c r="BY129" s="32"/>
      <c r="BZ129" s="32"/>
      <c r="CA129" s="32"/>
      <c r="CB129" s="32"/>
      <c r="CC129" s="32"/>
      <c r="CD129" s="32"/>
      <c r="CE129" s="32"/>
      <c r="CF129" s="32"/>
      <c r="CG129" s="32"/>
      <c r="CH129" s="64"/>
      <c r="CI129" s="525"/>
      <c r="CJ129" s="278"/>
      <c r="CK129" s="32"/>
      <c r="CL129" s="32"/>
      <c r="CM129" s="32"/>
      <c r="CN129" s="32"/>
      <c r="CO129" s="32"/>
      <c r="CP129" s="32"/>
      <c r="CQ129" s="32"/>
      <c r="CR129" s="32"/>
      <c r="CS129" s="32"/>
      <c r="CT129" s="32"/>
      <c r="CU129" s="32"/>
    </row>
    <row r="130" spans="1:99" ht="15.75" customHeight="1" x14ac:dyDescent="0.2">
      <c r="A130" s="63"/>
      <c r="B130" s="63"/>
      <c r="C130" s="63"/>
      <c r="D130" s="63"/>
      <c r="E130" s="63"/>
      <c r="F130" s="32"/>
      <c r="G130" s="32"/>
      <c r="H130" s="63"/>
      <c r="I130" s="63"/>
      <c r="J130" s="63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  <c r="AX130" s="32"/>
      <c r="AY130" s="32"/>
      <c r="AZ130" s="32"/>
      <c r="BA130" s="32"/>
      <c r="BB130" s="32"/>
      <c r="BC130" s="32"/>
      <c r="BD130" s="32"/>
      <c r="BE130" s="32"/>
      <c r="BF130" s="32"/>
      <c r="BG130" s="32"/>
      <c r="BH130" s="32"/>
      <c r="BI130" s="32"/>
      <c r="BJ130" s="32"/>
      <c r="BK130" s="32"/>
      <c r="BL130" s="32"/>
      <c r="BM130" s="32"/>
      <c r="BN130" s="32"/>
      <c r="BO130" s="32"/>
      <c r="BP130" s="32"/>
      <c r="BQ130" s="32"/>
      <c r="BR130" s="32"/>
      <c r="BS130" s="32"/>
      <c r="BT130" s="32"/>
      <c r="BU130" s="32"/>
      <c r="BV130" s="32"/>
      <c r="BW130" s="32"/>
      <c r="BX130" s="32"/>
      <c r="BY130" s="32"/>
      <c r="BZ130" s="32"/>
      <c r="CA130" s="32"/>
      <c r="CB130" s="32"/>
      <c r="CC130" s="32"/>
      <c r="CD130" s="32"/>
      <c r="CE130" s="32"/>
      <c r="CF130" s="32"/>
      <c r="CG130" s="32"/>
      <c r="CH130" s="64"/>
      <c r="CI130" s="525"/>
      <c r="CJ130" s="278"/>
      <c r="CK130" s="32"/>
      <c r="CL130" s="32"/>
      <c r="CM130" s="32"/>
      <c r="CN130" s="32"/>
      <c r="CO130" s="32"/>
      <c r="CP130" s="32"/>
      <c r="CQ130" s="32"/>
      <c r="CR130" s="32"/>
      <c r="CS130" s="32"/>
      <c r="CT130" s="32"/>
      <c r="CU130" s="32"/>
    </row>
    <row r="131" spans="1:99" ht="15.75" customHeight="1" x14ac:dyDescent="0.2">
      <c r="A131" s="63"/>
      <c r="B131" s="63"/>
      <c r="C131" s="63"/>
      <c r="D131" s="63"/>
      <c r="E131" s="63"/>
      <c r="F131" s="32"/>
      <c r="G131" s="32"/>
      <c r="H131" s="63"/>
      <c r="I131" s="63"/>
      <c r="J131" s="63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  <c r="BF131" s="32"/>
      <c r="BG131" s="32"/>
      <c r="BH131" s="32"/>
      <c r="BI131" s="32"/>
      <c r="BJ131" s="32"/>
      <c r="BK131" s="32"/>
      <c r="BL131" s="32"/>
      <c r="BM131" s="32"/>
      <c r="BN131" s="32"/>
      <c r="BO131" s="32"/>
      <c r="BP131" s="32"/>
      <c r="BQ131" s="32"/>
      <c r="BR131" s="32"/>
      <c r="BS131" s="32"/>
      <c r="BT131" s="32"/>
      <c r="BU131" s="32"/>
      <c r="BV131" s="32"/>
      <c r="BW131" s="32"/>
      <c r="BX131" s="32"/>
      <c r="BY131" s="32"/>
      <c r="BZ131" s="32"/>
      <c r="CA131" s="32"/>
      <c r="CB131" s="32"/>
      <c r="CC131" s="32"/>
      <c r="CD131" s="32"/>
      <c r="CE131" s="32"/>
      <c r="CF131" s="32"/>
      <c r="CG131" s="32"/>
      <c r="CH131" s="64"/>
      <c r="CI131" s="525"/>
      <c r="CJ131" s="278"/>
      <c r="CK131" s="32"/>
      <c r="CL131" s="32"/>
      <c r="CM131" s="32"/>
      <c r="CN131" s="32"/>
      <c r="CO131" s="32"/>
      <c r="CP131" s="32"/>
      <c r="CQ131" s="32"/>
      <c r="CR131" s="32"/>
      <c r="CS131" s="32"/>
      <c r="CT131" s="32"/>
      <c r="CU131" s="32"/>
    </row>
    <row r="132" spans="1:99" ht="15.75" customHeight="1" x14ac:dyDescent="0.2">
      <c r="A132" s="63"/>
      <c r="B132" s="63"/>
      <c r="C132" s="63"/>
      <c r="D132" s="63"/>
      <c r="E132" s="63"/>
      <c r="F132" s="32"/>
      <c r="G132" s="32"/>
      <c r="H132" s="63"/>
      <c r="I132" s="63"/>
      <c r="J132" s="63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2"/>
      <c r="AW132" s="32"/>
      <c r="AX132" s="32"/>
      <c r="AY132" s="32"/>
      <c r="AZ132" s="32"/>
      <c r="BA132" s="32"/>
      <c r="BB132" s="32"/>
      <c r="BC132" s="32"/>
      <c r="BD132" s="32"/>
      <c r="BE132" s="32"/>
      <c r="BF132" s="32"/>
      <c r="BG132" s="32"/>
      <c r="BH132" s="32"/>
      <c r="BI132" s="32"/>
      <c r="BJ132" s="32"/>
      <c r="BK132" s="32"/>
      <c r="BL132" s="32"/>
      <c r="BM132" s="32"/>
      <c r="BN132" s="32"/>
      <c r="BO132" s="32"/>
      <c r="BP132" s="32"/>
      <c r="BQ132" s="32"/>
      <c r="BR132" s="32"/>
      <c r="BS132" s="32"/>
      <c r="BT132" s="32"/>
      <c r="BU132" s="32"/>
      <c r="BV132" s="32"/>
      <c r="BW132" s="32"/>
      <c r="BX132" s="32"/>
      <c r="BY132" s="32"/>
      <c r="BZ132" s="32"/>
      <c r="CA132" s="32"/>
      <c r="CB132" s="32"/>
      <c r="CC132" s="32"/>
      <c r="CD132" s="32"/>
      <c r="CE132" s="32"/>
      <c r="CF132" s="32"/>
      <c r="CG132" s="32"/>
      <c r="CH132" s="64"/>
      <c r="CI132" s="525"/>
      <c r="CJ132" s="278"/>
      <c r="CK132" s="32"/>
      <c r="CL132" s="32"/>
      <c r="CM132" s="32"/>
      <c r="CN132" s="32"/>
      <c r="CO132" s="32"/>
      <c r="CP132" s="32"/>
      <c r="CQ132" s="32"/>
      <c r="CR132" s="32"/>
      <c r="CS132" s="32"/>
      <c r="CT132" s="32"/>
      <c r="CU132" s="32"/>
    </row>
    <row r="133" spans="1:99" ht="15.75" customHeight="1" x14ac:dyDescent="0.2">
      <c r="A133" s="63"/>
      <c r="B133" s="63"/>
      <c r="C133" s="63"/>
      <c r="D133" s="63"/>
      <c r="E133" s="63"/>
      <c r="F133" s="32"/>
      <c r="G133" s="32"/>
      <c r="H133" s="63"/>
      <c r="I133" s="63"/>
      <c r="J133" s="63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  <c r="AP133" s="32"/>
      <c r="AQ133" s="32"/>
      <c r="AR133" s="32"/>
      <c r="AS133" s="32"/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  <c r="BF133" s="32"/>
      <c r="BG133" s="32"/>
      <c r="BH133" s="32"/>
      <c r="BI133" s="32"/>
      <c r="BJ133" s="32"/>
      <c r="BK133" s="32"/>
      <c r="BL133" s="32"/>
      <c r="BM133" s="32"/>
      <c r="BN133" s="32"/>
      <c r="BO133" s="32"/>
      <c r="BP133" s="32"/>
      <c r="BQ133" s="32"/>
      <c r="BR133" s="32"/>
      <c r="BS133" s="32"/>
      <c r="BT133" s="32"/>
      <c r="BU133" s="32"/>
      <c r="BV133" s="32"/>
      <c r="BW133" s="32"/>
      <c r="BX133" s="32"/>
      <c r="BY133" s="32"/>
      <c r="BZ133" s="32"/>
      <c r="CA133" s="32"/>
      <c r="CB133" s="32"/>
      <c r="CC133" s="32"/>
      <c r="CD133" s="32"/>
      <c r="CE133" s="32"/>
      <c r="CF133" s="32"/>
      <c r="CG133" s="32"/>
      <c r="CH133" s="64"/>
      <c r="CI133" s="525"/>
      <c r="CJ133" s="278"/>
      <c r="CK133" s="32"/>
      <c r="CL133" s="32"/>
      <c r="CM133" s="32"/>
      <c r="CN133" s="32"/>
      <c r="CO133" s="32"/>
      <c r="CP133" s="32"/>
      <c r="CQ133" s="32"/>
      <c r="CR133" s="32"/>
      <c r="CS133" s="32"/>
      <c r="CT133" s="32"/>
      <c r="CU133" s="32"/>
    </row>
    <row r="134" spans="1:99" ht="15.75" customHeight="1" x14ac:dyDescent="0.2">
      <c r="A134" s="63"/>
      <c r="B134" s="63"/>
      <c r="C134" s="63"/>
      <c r="D134" s="63"/>
      <c r="E134" s="63"/>
      <c r="F134" s="32"/>
      <c r="G134" s="32"/>
      <c r="H134" s="63"/>
      <c r="I134" s="63"/>
      <c r="J134" s="63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  <c r="AP134" s="32"/>
      <c r="AQ134" s="32"/>
      <c r="AR134" s="32"/>
      <c r="AS134" s="32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  <c r="BD134" s="32"/>
      <c r="BE134" s="32"/>
      <c r="BF134" s="32"/>
      <c r="BG134" s="32"/>
      <c r="BH134" s="32"/>
      <c r="BI134" s="32"/>
      <c r="BJ134" s="32"/>
      <c r="BK134" s="32"/>
      <c r="BL134" s="32"/>
      <c r="BM134" s="32"/>
      <c r="BN134" s="32"/>
      <c r="BO134" s="32"/>
      <c r="BP134" s="32"/>
      <c r="BQ134" s="32"/>
      <c r="BR134" s="32"/>
      <c r="BS134" s="32"/>
      <c r="BT134" s="32"/>
      <c r="BU134" s="32"/>
      <c r="BV134" s="32"/>
      <c r="BW134" s="32"/>
      <c r="BX134" s="32"/>
      <c r="BY134" s="32"/>
      <c r="BZ134" s="32"/>
      <c r="CA134" s="32"/>
      <c r="CB134" s="32"/>
      <c r="CC134" s="32"/>
      <c r="CD134" s="32"/>
      <c r="CE134" s="32"/>
      <c r="CF134" s="32"/>
      <c r="CG134" s="32"/>
      <c r="CH134" s="64"/>
      <c r="CI134" s="525"/>
      <c r="CJ134" s="278"/>
      <c r="CK134" s="32"/>
      <c r="CL134" s="32"/>
      <c r="CM134" s="32"/>
      <c r="CN134" s="32"/>
      <c r="CO134" s="32"/>
      <c r="CP134" s="32"/>
      <c r="CQ134" s="32"/>
      <c r="CR134" s="32"/>
      <c r="CS134" s="32"/>
      <c r="CT134" s="32"/>
      <c r="CU134" s="32"/>
    </row>
    <row r="135" spans="1:99" ht="15.75" customHeight="1" x14ac:dyDescent="0.2">
      <c r="A135" s="63"/>
      <c r="B135" s="63"/>
      <c r="C135" s="63"/>
      <c r="D135" s="63"/>
      <c r="E135" s="63"/>
      <c r="F135" s="32"/>
      <c r="G135" s="32"/>
      <c r="H135" s="63"/>
      <c r="I135" s="63"/>
      <c r="J135" s="63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32"/>
      <c r="AP135" s="32"/>
      <c r="AQ135" s="32"/>
      <c r="AR135" s="32"/>
      <c r="AS135" s="32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  <c r="BD135" s="32"/>
      <c r="BE135" s="32"/>
      <c r="BF135" s="32"/>
      <c r="BG135" s="32"/>
      <c r="BH135" s="32"/>
      <c r="BI135" s="32"/>
      <c r="BJ135" s="32"/>
      <c r="BK135" s="32"/>
      <c r="BL135" s="32"/>
      <c r="BM135" s="32"/>
      <c r="BN135" s="32"/>
      <c r="BO135" s="32"/>
      <c r="BP135" s="32"/>
      <c r="BQ135" s="32"/>
      <c r="BR135" s="32"/>
      <c r="BS135" s="32"/>
      <c r="BT135" s="32"/>
      <c r="BU135" s="32"/>
      <c r="BV135" s="32"/>
      <c r="BW135" s="32"/>
      <c r="BX135" s="32"/>
      <c r="BY135" s="32"/>
      <c r="BZ135" s="32"/>
      <c r="CA135" s="32"/>
      <c r="CB135" s="32"/>
      <c r="CC135" s="32"/>
      <c r="CD135" s="32"/>
      <c r="CE135" s="32"/>
      <c r="CF135" s="32"/>
      <c r="CG135" s="32"/>
      <c r="CH135" s="64"/>
      <c r="CI135" s="525"/>
      <c r="CJ135" s="278"/>
      <c r="CK135" s="32"/>
      <c r="CL135" s="32"/>
      <c r="CM135" s="32"/>
      <c r="CN135" s="32"/>
      <c r="CO135" s="32"/>
      <c r="CP135" s="32"/>
      <c r="CQ135" s="32"/>
      <c r="CR135" s="32"/>
      <c r="CS135" s="32"/>
      <c r="CT135" s="32"/>
      <c r="CU135" s="32"/>
    </row>
    <row r="136" spans="1:99" ht="15.75" customHeight="1" x14ac:dyDescent="0.2">
      <c r="A136" s="63"/>
      <c r="B136" s="63"/>
      <c r="C136" s="63"/>
      <c r="D136" s="63"/>
      <c r="E136" s="63"/>
      <c r="F136" s="32"/>
      <c r="G136" s="32"/>
      <c r="H136" s="63"/>
      <c r="I136" s="63"/>
      <c r="J136" s="63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  <c r="AP136" s="32"/>
      <c r="AQ136" s="32"/>
      <c r="AR136" s="32"/>
      <c r="AS136" s="32"/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  <c r="BD136" s="32"/>
      <c r="BE136" s="32"/>
      <c r="BF136" s="32"/>
      <c r="BG136" s="32"/>
      <c r="BH136" s="32"/>
      <c r="BI136" s="32"/>
      <c r="BJ136" s="32"/>
      <c r="BK136" s="32"/>
      <c r="BL136" s="32"/>
      <c r="BM136" s="32"/>
      <c r="BN136" s="32"/>
      <c r="BO136" s="32"/>
      <c r="BP136" s="32"/>
      <c r="BQ136" s="32"/>
      <c r="BR136" s="32"/>
      <c r="BS136" s="32"/>
      <c r="BT136" s="32"/>
      <c r="BU136" s="32"/>
      <c r="BV136" s="32"/>
      <c r="BW136" s="32"/>
      <c r="BX136" s="32"/>
      <c r="BY136" s="32"/>
      <c r="BZ136" s="32"/>
      <c r="CA136" s="32"/>
      <c r="CB136" s="32"/>
      <c r="CC136" s="32"/>
      <c r="CD136" s="32"/>
      <c r="CE136" s="32"/>
      <c r="CF136" s="32"/>
      <c r="CG136" s="32"/>
      <c r="CH136" s="64"/>
      <c r="CI136" s="525"/>
      <c r="CJ136" s="278"/>
      <c r="CK136" s="32"/>
      <c r="CL136" s="32"/>
      <c r="CM136" s="32"/>
      <c r="CN136" s="32"/>
      <c r="CO136" s="32"/>
      <c r="CP136" s="32"/>
      <c r="CQ136" s="32"/>
      <c r="CR136" s="32"/>
      <c r="CS136" s="32"/>
      <c r="CT136" s="32"/>
      <c r="CU136" s="32"/>
    </row>
    <row r="137" spans="1:99" ht="15.75" customHeight="1" x14ac:dyDescent="0.2">
      <c r="A137" s="63"/>
      <c r="B137" s="63"/>
      <c r="C137" s="63"/>
      <c r="D137" s="63"/>
      <c r="E137" s="63"/>
      <c r="F137" s="32"/>
      <c r="G137" s="32"/>
      <c r="H137" s="63"/>
      <c r="I137" s="63"/>
      <c r="J137" s="63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  <c r="AP137" s="32"/>
      <c r="AQ137" s="32"/>
      <c r="AR137" s="32"/>
      <c r="AS137" s="32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  <c r="BD137" s="32"/>
      <c r="BE137" s="32"/>
      <c r="BF137" s="32"/>
      <c r="BG137" s="32"/>
      <c r="BH137" s="32"/>
      <c r="BI137" s="32"/>
      <c r="BJ137" s="32"/>
      <c r="BK137" s="32"/>
      <c r="BL137" s="32"/>
      <c r="BM137" s="32"/>
      <c r="BN137" s="32"/>
      <c r="BO137" s="32"/>
      <c r="BP137" s="32"/>
      <c r="BQ137" s="32"/>
      <c r="BR137" s="32"/>
      <c r="BS137" s="32"/>
      <c r="BT137" s="32"/>
      <c r="BU137" s="32"/>
      <c r="BV137" s="32"/>
      <c r="BW137" s="32"/>
      <c r="BX137" s="32"/>
      <c r="BY137" s="32"/>
      <c r="BZ137" s="32"/>
      <c r="CA137" s="32"/>
      <c r="CB137" s="32"/>
      <c r="CC137" s="32"/>
      <c r="CD137" s="32"/>
      <c r="CE137" s="32"/>
      <c r="CF137" s="32"/>
      <c r="CG137" s="32"/>
      <c r="CH137" s="64"/>
      <c r="CI137" s="525"/>
      <c r="CJ137" s="278"/>
      <c r="CK137" s="32"/>
      <c r="CL137" s="32"/>
      <c r="CM137" s="32"/>
      <c r="CN137" s="32"/>
      <c r="CO137" s="32"/>
      <c r="CP137" s="32"/>
      <c r="CQ137" s="32"/>
      <c r="CR137" s="32"/>
      <c r="CS137" s="32"/>
      <c r="CT137" s="32"/>
      <c r="CU137" s="32"/>
    </row>
    <row r="138" spans="1:99" ht="15.75" customHeight="1" x14ac:dyDescent="0.2"/>
    <row r="139" spans="1:99" ht="15.75" customHeight="1" x14ac:dyDescent="0.2"/>
    <row r="140" spans="1:99" ht="15.75" customHeight="1" x14ac:dyDescent="0.2"/>
    <row r="141" spans="1:99" ht="15.75" customHeight="1" x14ac:dyDescent="0.2"/>
    <row r="142" spans="1:99" ht="15.75" customHeight="1" x14ac:dyDescent="0.2"/>
    <row r="143" spans="1:99" ht="15.75" customHeight="1" x14ac:dyDescent="0.2"/>
    <row r="144" spans="1:99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</sheetData>
  <sheetProtection algorithmName="SHA-512" hashValue="Rq1uAtlRBlrrzOBKlhmykms8CTAWlLTSBNEY7KxiYdOOkbH5QbhIJWWjk77EmZZnf1bFgj8581lcF+M8snXBgQ==" saltValue="E0qFRGZ6YRxvIEFVrzQF8g==" spinCount="100000" sheet="1" formatCells="0" formatColumns="0" formatRows="0" insertColumns="0" insertRows="0" insertHyperlinks="0" deleteColumns="0" deleteRows="0" sort="0" autoFilter="0" pivotTables="0"/>
  <mergeCells count="1307">
    <mergeCell ref="AJ74:AJ75"/>
    <mergeCell ref="AJ76:AJ77"/>
    <mergeCell ref="AK76:AK77"/>
    <mergeCell ref="AL76:AL77"/>
    <mergeCell ref="AJ78:AJ79"/>
    <mergeCell ref="AK78:AK79"/>
    <mergeCell ref="AL78:AL79"/>
    <mergeCell ref="AJ80:AJ81"/>
    <mergeCell ref="AK80:AK81"/>
    <mergeCell ref="AL80:AL81"/>
    <mergeCell ref="AJ82:AJ83"/>
    <mergeCell ref="AK82:AK83"/>
    <mergeCell ref="AL82:AL83"/>
    <mergeCell ref="AJ84:AJ86"/>
    <mergeCell ref="AK84:AK86"/>
    <mergeCell ref="AL84:AL86"/>
    <mergeCell ref="AJ87:AJ88"/>
    <mergeCell ref="AK87:AK88"/>
    <mergeCell ref="AL87:AL88"/>
    <mergeCell ref="AG8:AI8"/>
    <mergeCell ref="AJ8:AL8"/>
    <mergeCell ref="AJ9:AJ11"/>
    <mergeCell ref="AK9:AK11"/>
    <mergeCell ref="AL9:AL11"/>
    <mergeCell ref="AK74:AK75"/>
    <mergeCell ref="AL74:AL75"/>
    <mergeCell ref="AM8:AQ8"/>
    <mergeCell ref="AM70:AM71"/>
    <mergeCell ref="AN70:AN71"/>
    <mergeCell ref="AO70:AO71"/>
    <mergeCell ref="AQ9:AQ11"/>
    <mergeCell ref="AP9:AP11"/>
    <mergeCell ref="AM72:AM73"/>
    <mergeCell ref="AN72:AN73"/>
    <mergeCell ref="AO72:AO73"/>
    <mergeCell ref="AM74:AM75"/>
    <mergeCell ref="AN74:AN75"/>
    <mergeCell ref="AO74:AO75"/>
    <mergeCell ref="AM9:AM11"/>
    <mergeCell ref="AN9:AN11"/>
    <mergeCell ref="AO9:AO11"/>
    <mergeCell ref="AG70:AG71"/>
    <mergeCell ref="AH70:AH71"/>
    <mergeCell ref="AI70:AI71"/>
    <mergeCell ref="AQ70:AQ71"/>
    <mergeCell ref="AP70:AP71"/>
    <mergeCell ref="AJ70:AJ71"/>
    <mergeCell ref="AK70:AK71"/>
    <mergeCell ref="AL70:AL71"/>
    <mergeCell ref="AJ72:AJ73"/>
    <mergeCell ref="AK72:AK73"/>
    <mergeCell ref="W8:Y8"/>
    <mergeCell ref="Q78:Q79"/>
    <mergeCell ref="R78:R79"/>
    <mergeCell ref="P80:P81"/>
    <mergeCell ref="Q80:Q81"/>
    <mergeCell ref="R80:R81"/>
    <mergeCell ref="P82:P83"/>
    <mergeCell ref="Z8:AB8"/>
    <mergeCell ref="AC8:AF8"/>
    <mergeCell ref="Z9:Z11"/>
    <mergeCell ref="AA9:AA11"/>
    <mergeCell ref="AB9:AB11"/>
    <mergeCell ref="AC9:AC11"/>
    <mergeCell ref="AD9:AD11"/>
    <mergeCell ref="AE9:AE11"/>
    <mergeCell ref="AC70:AC71"/>
    <mergeCell ref="AD70:AD71"/>
    <mergeCell ref="AE70:AE71"/>
    <mergeCell ref="AC72:AC73"/>
    <mergeCell ref="AD72:AD73"/>
    <mergeCell ref="AE72:AE73"/>
    <mergeCell ref="AD74:AD75"/>
    <mergeCell ref="AE74:AE75"/>
    <mergeCell ref="AC76:AC77"/>
    <mergeCell ref="AD76:AD77"/>
    <mergeCell ref="AE76:AE77"/>
    <mergeCell ref="AC78:AC79"/>
    <mergeCell ref="AD78:AD79"/>
    <mergeCell ref="AE78:AE79"/>
    <mergeCell ref="AC80:AC81"/>
    <mergeCell ref="AD80:AD81"/>
    <mergeCell ref="AE80:AE81"/>
    <mergeCell ref="P8:R8"/>
    <mergeCell ref="P9:P11"/>
    <mergeCell ref="Q9:Q11"/>
    <mergeCell ref="R9:R11"/>
    <mergeCell ref="S9:S11"/>
    <mergeCell ref="T9:T11"/>
    <mergeCell ref="S8:V8"/>
    <mergeCell ref="S70:S71"/>
    <mergeCell ref="T70:T71"/>
    <mergeCell ref="U70:U71"/>
    <mergeCell ref="S72:S73"/>
    <mergeCell ref="T72:T73"/>
    <mergeCell ref="U72:U73"/>
    <mergeCell ref="P76:P77"/>
    <mergeCell ref="Q76:Q77"/>
    <mergeCell ref="R76:R77"/>
    <mergeCell ref="P78:P79"/>
    <mergeCell ref="T78:T79"/>
    <mergeCell ref="U78:U79"/>
    <mergeCell ref="S76:S77"/>
    <mergeCell ref="T76:T77"/>
    <mergeCell ref="U76:U77"/>
    <mergeCell ref="S78:S79"/>
    <mergeCell ref="I10:J10"/>
    <mergeCell ref="M87:M88"/>
    <mergeCell ref="K48:K51"/>
    <mergeCell ref="J66:J69"/>
    <mergeCell ref="U80:U81"/>
    <mergeCell ref="U82:U83"/>
    <mergeCell ref="U9:U11"/>
    <mergeCell ref="E48:E51"/>
    <mergeCell ref="F48:F51"/>
    <mergeCell ref="G48:G51"/>
    <mergeCell ref="H48:H51"/>
    <mergeCell ref="I48:I51"/>
    <mergeCell ref="J48:J51"/>
    <mergeCell ref="CU48:CU51"/>
    <mergeCell ref="E52:E55"/>
    <mergeCell ref="F52:F55"/>
    <mergeCell ref="G52:G55"/>
    <mergeCell ref="H52:H55"/>
    <mergeCell ref="I52:I55"/>
    <mergeCell ref="J52:J55"/>
    <mergeCell ref="K52:K55"/>
    <mergeCell ref="CH52:CH55"/>
    <mergeCell ref="CS52:CS55"/>
    <mergeCell ref="CT52:CT55"/>
    <mergeCell ref="CI52:CI55"/>
    <mergeCell ref="CJ52:CJ55"/>
    <mergeCell ref="CK52:CK55"/>
    <mergeCell ref="CM52:CM55"/>
    <mergeCell ref="CO52:CO55"/>
    <mergeCell ref="CQ52:CQ55"/>
    <mergeCell ref="CN52:CN55"/>
    <mergeCell ref="Q82:Q83"/>
    <mergeCell ref="CO7:CO11"/>
    <mergeCell ref="CO84:CO85"/>
    <mergeCell ref="CI80:CI81"/>
    <mergeCell ref="CH82:CH83"/>
    <mergeCell ref="BX9:BX11"/>
    <mergeCell ref="BY9:BY11"/>
    <mergeCell ref="CG9:CG11"/>
    <mergeCell ref="CJ48:CJ51"/>
    <mergeCell ref="CK48:CK51"/>
    <mergeCell ref="CM48:CM51"/>
    <mergeCell ref="BC80:BC81"/>
    <mergeCell ref="BD80:BD81"/>
    <mergeCell ref="BE76:BE77"/>
    <mergeCell ref="BF76:BF77"/>
    <mergeCell ref="BG76:BG77"/>
    <mergeCell ref="BH76:BH77"/>
    <mergeCell ref="BE78:BE79"/>
    <mergeCell ref="BF78:BF79"/>
    <mergeCell ref="BG78:BG79"/>
    <mergeCell ref="BH78:BH79"/>
    <mergeCell ref="BI76:BI77"/>
    <mergeCell ref="BJ76:BJ77"/>
    <mergeCell ref="BL9:BL11"/>
    <mergeCell ref="CH76:CH77"/>
    <mergeCell ref="CI76:CI77"/>
    <mergeCell ref="CH78:CH79"/>
    <mergeCell ref="CI78:CI79"/>
    <mergeCell ref="CH80:CH81"/>
    <mergeCell ref="CH84:CH86"/>
    <mergeCell ref="CI84:CI86"/>
    <mergeCell ref="CI82:CI83"/>
    <mergeCell ref="CH72:CH73"/>
    <mergeCell ref="CH87:CH88"/>
    <mergeCell ref="CI87:CI88"/>
    <mergeCell ref="CH89:CH92"/>
    <mergeCell ref="CI89:CI92"/>
    <mergeCell ref="X9:X11"/>
    <mergeCell ref="Y9:Y11"/>
    <mergeCell ref="AF9:AF11"/>
    <mergeCell ref="BM9:BM11"/>
    <mergeCell ref="BN9:BN11"/>
    <mergeCell ref="AG84:AG86"/>
    <mergeCell ref="BC72:BC73"/>
    <mergeCell ref="BM72:BM73"/>
    <mergeCell ref="BL84:BL86"/>
    <mergeCell ref="BM84:BM86"/>
    <mergeCell ref="AC82:AC83"/>
    <mergeCell ref="AD82:AD83"/>
    <mergeCell ref="AE82:AE83"/>
    <mergeCell ref="AC84:AC86"/>
    <mergeCell ref="AD84:AD86"/>
    <mergeCell ref="AE84:AE86"/>
    <mergeCell ref="AC87:AC88"/>
    <mergeCell ref="AD87:AD88"/>
    <mergeCell ref="AE87:AE88"/>
    <mergeCell ref="Z70:Z71"/>
    <mergeCell ref="AA70:AA71"/>
    <mergeCell ref="AG9:AG11"/>
    <mergeCell ref="AI84:AI86"/>
    <mergeCell ref="AQ84:AQ86"/>
    <mergeCell ref="AG87:AG88"/>
    <mergeCell ref="AH87:AH88"/>
    <mergeCell ref="AI87:AI88"/>
    <mergeCell ref="AQ87:AQ88"/>
    <mergeCell ref="CS28:CS29"/>
    <mergeCell ref="CT28:CT29"/>
    <mergeCell ref="CU28:CU29"/>
    <mergeCell ref="CM30:CM31"/>
    <mergeCell ref="CO30:CO31"/>
    <mergeCell ref="CQ30:CQ31"/>
    <mergeCell ref="CS30:CS31"/>
    <mergeCell ref="CT30:CT31"/>
    <mergeCell ref="CU30:CU31"/>
    <mergeCell ref="CN28:CN29"/>
    <mergeCell ref="CS36:CS37"/>
    <mergeCell ref="CT36:CT37"/>
    <mergeCell ref="CM38:CM39"/>
    <mergeCell ref="CO38:CO39"/>
    <mergeCell ref="CH70:CH71"/>
    <mergeCell ref="CI70:CI71"/>
    <mergeCell ref="CO48:CO51"/>
    <mergeCell ref="CQ48:CQ51"/>
    <mergeCell ref="CS48:CS51"/>
    <mergeCell ref="CT48:CT51"/>
    <mergeCell ref="CU36:CU37"/>
    <mergeCell ref="CT38:CT39"/>
    <mergeCell ref="CU38:CU39"/>
    <mergeCell ref="CS40:CS41"/>
    <mergeCell ref="CQ42:CQ43"/>
    <mergeCell ref="CS42:CS43"/>
    <mergeCell ref="CU40:CU41"/>
    <mergeCell ref="CT42:CT43"/>
    <mergeCell ref="CU42:CU43"/>
    <mergeCell ref="CT40:CT41"/>
    <mergeCell ref="CS44:CS47"/>
    <mergeCell ref="CT44:CT47"/>
    <mergeCell ref="AI76:AI77"/>
    <mergeCell ref="AQ76:AQ77"/>
    <mergeCell ref="AG78:AG79"/>
    <mergeCell ref="AH78:AH79"/>
    <mergeCell ref="AI78:AI79"/>
    <mergeCell ref="AQ78:AQ79"/>
    <mergeCell ref="AP76:AP77"/>
    <mergeCell ref="AP78:AP79"/>
    <mergeCell ref="AH84:AH86"/>
    <mergeCell ref="AG80:AG81"/>
    <mergeCell ref="AH80:AH81"/>
    <mergeCell ref="AI80:AI81"/>
    <mergeCell ref="AQ80:AQ81"/>
    <mergeCell ref="AG82:AG83"/>
    <mergeCell ref="AH82:AH83"/>
    <mergeCell ref="AI82:AI83"/>
    <mergeCell ref="AQ82:AQ83"/>
    <mergeCell ref="AP80:AP81"/>
    <mergeCell ref="AM76:AM77"/>
    <mergeCell ref="AN76:AN77"/>
    <mergeCell ref="AO76:AO77"/>
    <mergeCell ref="AM78:AM79"/>
    <mergeCell ref="AN78:AN79"/>
    <mergeCell ref="AO78:AO79"/>
    <mergeCell ref="AM80:AM81"/>
    <mergeCell ref="AN80:AN81"/>
    <mergeCell ref="AO80:AO81"/>
    <mergeCell ref="AM82:AM83"/>
    <mergeCell ref="AN82:AN83"/>
    <mergeCell ref="AO82:AO83"/>
    <mergeCell ref="AM84:AM86"/>
    <mergeCell ref="AN84:AN86"/>
    <mergeCell ref="D12:D61"/>
    <mergeCell ref="F66:F69"/>
    <mergeCell ref="G66:G69"/>
    <mergeCell ref="H66:H69"/>
    <mergeCell ref="I66:I69"/>
    <mergeCell ref="AI72:AI73"/>
    <mergeCell ref="AQ72:AQ73"/>
    <mergeCell ref="AG74:AG75"/>
    <mergeCell ref="AH74:AH75"/>
    <mergeCell ref="AI74:AI75"/>
    <mergeCell ref="AQ74:AQ75"/>
    <mergeCell ref="AG72:AG73"/>
    <mergeCell ref="AH72:AH73"/>
    <mergeCell ref="AP72:AP73"/>
    <mergeCell ref="AP74:AP75"/>
    <mergeCell ref="AB70:AB71"/>
    <mergeCell ref="Z72:Z73"/>
    <mergeCell ref="AA72:AA73"/>
    <mergeCell ref="AB72:AB73"/>
    <mergeCell ref="Z74:Z75"/>
    <mergeCell ref="AA74:AA75"/>
    <mergeCell ref="AB74:AB75"/>
    <mergeCell ref="E44:E47"/>
    <mergeCell ref="J40:J43"/>
    <mergeCell ref="K40:K43"/>
    <mergeCell ref="J28:J31"/>
    <mergeCell ref="K28:K31"/>
    <mergeCell ref="J36:J39"/>
    <mergeCell ref="K36:K39"/>
    <mergeCell ref="D74:D77"/>
    <mergeCell ref="AG76:AG77"/>
    <mergeCell ref="AH76:AH77"/>
    <mergeCell ref="CU44:CU47"/>
    <mergeCell ref="CH62:CH65"/>
    <mergeCell ref="CI62:CI65"/>
    <mergeCell ref="CH48:CH51"/>
    <mergeCell ref="CI48:CI51"/>
    <mergeCell ref="CI57:CI60"/>
    <mergeCell ref="CJ57:CJ60"/>
    <mergeCell ref="CK57:CK60"/>
    <mergeCell ref="BW9:BW11"/>
    <mergeCell ref="BW87:BW88"/>
    <mergeCell ref="BX87:BX88"/>
    <mergeCell ref="BY87:BY88"/>
    <mergeCell ref="BW76:BW77"/>
    <mergeCell ref="BX72:BX73"/>
    <mergeCell ref="BW82:BW83"/>
    <mergeCell ref="BX82:BX83"/>
    <mergeCell ref="BY82:BY83"/>
    <mergeCell ref="CG87:CG88"/>
    <mergeCell ref="BW84:BW86"/>
    <mergeCell ref="BW78:BW79"/>
    <mergeCell ref="BX78:BX79"/>
    <mergeCell ref="BY78:BY79"/>
    <mergeCell ref="CQ24:CQ25"/>
    <mergeCell ref="CK32:CK35"/>
    <mergeCell ref="CM28:CM29"/>
    <mergeCell ref="CO28:CO29"/>
    <mergeCell ref="CQ28:CQ29"/>
    <mergeCell ref="CI12:CI15"/>
    <mergeCell ref="CK16:CK17"/>
    <mergeCell ref="CI16:CI19"/>
    <mergeCell ref="CI24:CI27"/>
    <mergeCell ref="CQ12:CQ15"/>
    <mergeCell ref="CO24:CO25"/>
    <mergeCell ref="CL12:CL15"/>
    <mergeCell ref="CI72:CI73"/>
    <mergeCell ref="CH74:CH75"/>
    <mergeCell ref="CI74:CI75"/>
    <mergeCell ref="CP38:CP39"/>
    <mergeCell ref="CP44:CP47"/>
    <mergeCell ref="CP48:CP51"/>
    <mergeCell ref="CP52:CP55"/>
    <mergeCell ref="CP66:CP69"/>
    <mergeCell ref="CP84:CP85"/>
    <mergeCell ref="BW72:BW73"/>
    <mergeCell ref="BX76:BX77"/>
    <mergeCell ref="BY76:BY77"/>
    <mergeCell ref="CG76:CG77"/>
    <mergeCell ref="BW70:BW71"/>
    <mergeCell ref="BX70:BX71"/>
    <mergeCell ref="BY70:BY71"/>
    <mergeCell ref="CG70:CG71"/>
    <mergeCell ref="BY72:BY73"/>
    <mergeCell ref="BW80:BW81"/>
    <mergeCell ref="BX80:BX81"/>
    <mergeCell ref="BY80:BY81"/>
    <mergeCell ref="CG80:CG81"/>
    <mergeCell ref="BW74:BW75"/>
    <mergeCell ref="BX74:BX75"/>
    <mergeCell ref="BY74:BY75"/>
    <mergeCell ref="CG74:CG75"/>
    <mergeCell ref="CF80:CF81"/>
    <mergeCell ref="CG82:CG83"/>
    <mergeCell ref="BY84:BY86"/>
    <mergeCell ref="CG84:CG86"/>
    <mergeCell ref="CG78:CG79"/>
    <mergeCell ref="CE82:CE83"/>
    <mergeCell ref="BL74:BL75"/>
    <mergeCell ref="BM74:BM75"/>
    <mergeCell ref="BN74:BN75"/>
    <mergeCell ref="BV74:BV75"/>
    <mergeCell ref="BV76:BV77"/>
    <mergeCell ref="BL78:BL79"/>
    <mergeCell ref="BM78:BM79"/>
    <mergeCell ref="BN78:BN79"/>
    <mergeCell ref="BV78:BV79"/>
    <mergeCell ref="BO76:BO77"/>
    <mergeCell ref="BP76:BP77"/>
    <mergeCell ref="BQ76:BQ77"/>
    <mergeCell ref="BL76:BL77"/>
    <mergeCell ref="BM76:BM77"/>
    <mergeCell ref="CD84:CD86"/>
    <mergeCell ref="CE84:CE86"/>
    <mergeCell ref="BP80:BP81"/>
    <mergeCell ref="BQ80:BQ81"/>
    <mergeCell ref="BR80:BR81"/>
    <mergeCell ref="BS80:BS81"/>
    <mergeCell ref="BT80:BT81"/>
    <mergeCell ref="BS76:BS77"/>
    <mergeCell ref="BT76:BT77"/>
    <mergeCell ref="BP78:BP79"/>
    <mergeCell ref="CF84:CF86"/>
    <mergeCell ref="CC78:CC79"/>
    <mergeCell ref="CD78:CD79"/>
    <mergeCell ref="CF78:CF79"/>
    <mergeCell ref="CC80:CC81"/>
    <mergeCell ref="CD80:CD81"/>
    <mergeCell ref="CC82:CC83"/>
    <mergeCell ref="CD82:CD83"/>
    <mergeCell ref="CA84:CA86"/>
    <mergeCell ref="BZ87:BZ88"/>
    <mergeCell ref="CA87:CA88"/>
    <mergeCell ref="CB87:CB88"/>
    <mergeCell ref="CC87:CC88"/>
    <mergeCell ref="CD87:CD88"/>
    <mergeCell ref="CE87:CE88"/>
    <mergeCell ref="CF87:CF88"/>
    <mergeCell ref="CC84:CC86"/>
    <mergeCell ref="CE80:CE81"/>
    <mergeCell ref="AO84:AO86"/>
    <mergeCell ref="AM87:AM88"/>
    <mergeCell ref="AN87:AN88"/>
    <mergeCell ref="AO87:AO88"/>
    <mergeCell ref="BZ80:BZ81"/>
    <mergeCell ref="CA80:CA81"/>
    <mergeCell ref="CB80:CB81"/>
    <mergeCell ref="BZ82:BZ83"/>
    <mergeCell ref="CA82:CA83"/>
    <mergeCell ref="AU82:AU83"/>
    <mergeCell ref="AV82:AV83"/>
    <mergeCell ref="AW82:AW83"/>
    <mergeCell ref="AX82:AX83"/>
    <mergeCell ref="AY82:AY83"/>
    <mergeCell ref="CF82:CF83"/>
    <mergeCell ref="BX84:BX86"/>
    <mergeCell ref="BL87:BL88"/>
    <mergeCell ref="BM87:BM88"/>
    <mergeCell ref="BN87:BN88"/>
    <mergeCell ref="BV87:BV88"/>
    <mergeCell ref="BL80:BL81"/>
    <mergeCell ref="BM80:BM81"/>
    <mergeCell ref="BN80:BN81"/>
    <mergeCell ref="BV80:BV81"/>
    <mergeCell ref="BL82:BL83"/>
    <mergeCell ref="BM82:BM83"/>
    <mergeCell ref="BN84:BN86"/>
    <mergeCell ref="BV84:BV86"/>
    <mergeCell ref="BN82:BN83"/>
    <mergeCell ref="BV82:BV83"/>
    <mergeCell ref="AF87:AF88"/>
    <mergeCell ref="Y82:Y83"/>
    <mergeCell ref="AF82:AF83"/>
    <mergeCell ref="BD87:BD88"/>
    <mergeCell ref="BK87:BK88"/>
    <mergeCell ref="BB84:BB86"/>
    <mergeCell ref="BC84:BC86"/>
    <mergeCell ref="BE84:BE86"/>
    <mergeCell ref="BF84:BF86"/>
    <mergeCell ref="BG84:BG86"/>
    <mergeCell ref="BH84:BH86"/>
    <mergeCell ref="BI84:BI86"/>
    <mergeCell ref="BB87:BB88"/>
    <mergeCell ref="Y87:Y88"/>
    <mergeCell ref="N87:N88"/>
    <mergeCell ref="U87:U88"/>
    <mergeCell ref="R82:R83"/>
    <mergeCell ref="S87:S88"/>
    <mergeCell ref="T87:T88"/>
    <mergeCell ref="T82:T83"/>
    <mergeCell ref="Q84:Q86"/>
    <mergeCell ref="R84:R86"/>
    <mergeCell ref="P87:P88"/>
    <mergeCell ref="Q87:Q88"/>
    <mergeCell ref="R87:R88"/>
    <mergeCell ref="Z82:Z83"/>
    <mergeCell ref="AA82:AA83"/>
    <mergeCell ref="AB82:AB83"/>
    <mergeCell ref="Z84:Z86"/>
    <mergeCell ref="AA84:AA86"/>
    <mergeCell ref="AB84:AB86"/>
    <mergeCell ref="Z87:Z88"/>
    <mergeCell ref="AA87:AA88"/>
    <mergeCell ref="AB87:AB88"/>
    <mergeCell ref="O87:O88"/>
    <mergeCell ref="N82:N83"/>
    <mergeCell ref="O82:O83"/>
    <mergeCell ref="V82:V83"/>
    <mergeCell ref="S84:S86"/>
    <mergeCell ref="T84:T86"/>
    <mergeCell ref="U84:U86"/>
    <mergeCell ref="P84:P86"/>
    <mergeCell ref="S82:S83"/>
    <mergeCell ref="V87:V88"/>
    <mergeCell ref="W87:W88"/>
    <mergeCell ref="X87:X88"/>
    <mergeCell ref="AF80:AF81"/>
    <mergeCell ref="X80:X81"/>
    <mergeCell ref="AC74:AC75"/>
    <mergeCell ref="S80:S81"/>
    <mergeCell ref="T80:T81"/>
    <mergeCell ref="Z76:Z77"/>
    <mergeCell ref="AA76:AA77"/>
    <mergeCell ref="AB76:AB77"/>
    <mergeCell ref="Z78:Z79"/>
    <mergeCell ref="AA78:AA79"/>
    <mergeCell ref="AB78:AB79"/>
    <mergeCell ref="Z80:Z81"/>
    <mergeCell ref="AA80:AA81"/>
    <mergeCell ref="AB80:AB81"/>
    <mergeCell ref="W82:W83"/>
    <mergeCell ref="M84:M86"/>
    <mergeCell ref="N84:N86"/>
    <mergeCell ref="Y84:Y86"/>
    <mergeCell ref="AF84:AF86"/>
    <mergeCell ref="W84:W86"/>
    <mergeCell ref="CH57:CH60"/>
    <mergeCell ref="K44:K47"/>
    <mergeCell ref="K57:K60"/>
    <mergeCell ref="CM57:CM60"/>
    <mergeCell ref="Y72:Y73"/>
    <mergeCell ref="AF72:AF73"/>
    <mergeCell ref="X72:X73"/>
    <mergeCell ref="W72:W73"/>
    <mergeCell ref="CO44:CO47"/>
    <mergeCell ref="AT70:AT71"/>
    <mergeCell ref="BK70:BK71"/>
    <mergeCell ref="BD72:BD73"/>
    <mergeCell ref="BK72:BK73"/>
    <mergeCell ref="BL72:BL73"/>
    <mergeCell ref="P70:P71"/>
    <mergeCell ref="Q70:Q71"/>
    <mergeCell ref="R70:R71"/>
    <mergeCell ref="O72:O73"/>
    <mergeCell ref="P72:P73"/>
    <mergeCell ref="Q72:Q73"/>
    <mergeCell ref="R72:R73"/>
    <mergeCell ref="BL70:BL71"/>
    <mergeCell ref="BM70:BM71"/>
    <mergeCell ref="BN70:BN71"/>
    <mergeCell ref="BV70:BV71"/>
    <mergeCell ref="BV72:BV73"/>
    <mergeCell ref="AL72:AL73"/>
    <mergeCell ref="A1:D6"/>
    <mergeCell ref="C7:C11"/>
    <mergeCell ref="D7:D11"/>
    <mergeCell ref="BA9:BA11"/>
    <mergeCell ref="BB9:BB11"/>
    <mergeCell ref="A12:A92"/>
    <mergeCell ref="F89:F92"/>
    <mergeCell ref="V72:V73"/>
    <mergeCell ref="CK30:CK31"/>
    <mergeCell ref="CJ32:CJ35"/>
    <mergeCell ref="AS9:AS11"/>
    <mergeCell ref="AT9:AT11"/>
    <mergeCell ref="CJ24:CJ25"/>
    <mergeCell ref="CK24:CK25"/>
    <mergeCell ref="CJ16:CJ17"/>
    <mergeCell ref="CH7:CH11"/>
    <mergeCell ref="CI7:CI11"/>
    <mergeCell ref="CH12:CH15"/>
    <mergeCell ref="CJ20:CJ23"/>
    <mergeCell ref="CK20:CK23"/>
    <mergeCell ref="CK28:CK29"/>
    <mergeCell ref="CJ30:CJ31"/>
    <mergeCell ref="CJ42:CJ43"/>
    <mergeCell ref="CK42:CK43"/>
    <mergeCell ref="M74:M75"/>
    <mergeCell ref="N74:N75"/>
    <mergeCell ref="O74:O75"/>
    <mergeCell ref="V74:V75"/>
    <mergeCell ref="W74:W75"/>
    <mergeCell ref="X74:X75"/>
    <mergeCell ref="P74:P75"/>
    <mergeCell ref="Q74:Q75"/>
    <mergeCell ref="N9:N11"/>
    <mergeCell ref="AR9:AR11"/>
    <mergeCell ref="BC78:BC79"/>
    <mergeCell ref="BD78:BD79"/>
    <mergeCell ref="BK78:BK79"/>
    <mergeCell ref="BB80:BB81"/>
    <mergeCell ref="W70:W71"/>
    <mergeCell ref="X70:X71"/>
    <mergeCell ref="Y70:Y71"/>
    <mergeCell ref="AF70:AF71"/>
    <mergeCell ref="BC87:BC88"/>
    <mergeCell ref="BD84:BD86"/>
    <mergeCell ref="R74:R75"/>
    <mergeCell ref="S74:S75"/>
    <mergeCell ref="T74:T75"/>
    <mergeCell ref="U74:U75"/>
    <mergeCell ref="V76:V77"/>
    <mergeCell ref="W76:W77"/>
    <mergeCell ref="X76:X77"/>
    <mergeCell ref="X78:X79"/>
    <mergeCell ref="O78:O79"/>
    <mergeCell ref="V78:V79"/>
    <mergeCell ref="BE72:BE73"/>
    <mergeCell ref="BA87:BA88"/>
    <mergeCell ref="BA70:BA71"/>
    <mergeCell ref="BA82:BA83"/>
    <mergeCell ref="AU84:AU86"/>
    <mergeCell ref="AV84:AV86"/>
    <mergeCell ref="AW84:AW86"/>
    <mergeCell ref="AX84:AX86"/>
    <mergeCell ref="AY84:AY86"/>
    <mergeCell ref="AZ84:AZ86"/>
    <mergeCell ref="C12:C92"/>
    <mergeCell ref="D89:D92"/>
    <mergeCell ref="BA80:BA81"/>
    <mergeCell ref="BA76:BA77"/>
    <mergeCell ref="I89:I92"/>
    <mergeCell ref="I36:I39"/>
    <mergeCell ref="I40:I43"/>
    <mergeCell ref="I44:I47"/>
    <mergeCell ref="J44:J47"/>
    <mergeCell ref="AR78:AR79"/>
    <mergeCell ref="BB74:BB75"/>
    <mergeCell ref="CI36:CI39"/>
    <mergeCell ref="CA78:CA79"/>
    <mergeCell ref="CB78:CB79"/>
    <mergeCell ref="BC74:BC75"/>
    <mergeCell ref="BD74:BD75"/>
    <mergeCell ref="CE78:CE79"/>
    <mergeCell ref="BZ76:BZ77"/>
    <mergeCell ref="CA76:CA77"/>
    <mergeCell ref="CB76:CB77"/>
    <mergeCell ref="AS72:AS73"/>
    <mergeCell ref="AT72:AT73"/>
    <mergeCell ref="AT74:AT75"/>
    <mergeCell ref="K78:K79"/>
    <mergeCell ref="K76:K77"/>
    <mergeCell ref="AF76:AF77"/>
    <mergeCell ref="M78:M79"/>
    <mergeCell ref="N78:N79"/>
    <mergeCell ref="W78:W79"/>
    <mergeCell ref="M76:M77"/>
    <mergeCell ref="N76:N77"/>
    <mergeCell ref="O76:O77"/>
    <mergeCell ref="CU87:CU88"/>
    <mergeCell ref="K87:K88"/>
    <mergeCell ref="AT87:AT88"/>
    <mergeCell ref="CQ84:CQ85"/>
    <mergeCell ref="CS84:CS85"/>
    <mergeCell ref="CU84:CU86"/>
    <mergeCell ref="CT84:CT86"/>
    <mergeCell ref="CJ84:CJ85"/>
    <mergeCell ref="I80:I81"/>
    <mergeCell ref="G89:G92"/>
    <mergeCell ref="H89:H92"/>
    <mergeCell ref="J89:J92"/>
    <mergeCell ref="E89:E92"/>
    <mergeCell ref="E87:E88"/>
    <mergeCell ref="F87:F88"/>
    <mergeCell ref="I82:I83"/>
    <mergeCell ref="I78:I79"/>
    <mergeCell ref="K89:K92"/>
    <mergeCell ref="AS87:AS88"/>
    <mergeCell ref="AR87:AR88"/>
    <mergeCell ref="M82:M83"/>
    <mergeCell ref="AS78:AS79"/>
    <mergeCell ref="G87:G88"/>
    <mergeCell ref="H87:H88"/>
    <mergeCell ref="J87:J88"/>
    <mergeCell ref="BA84:BA86"/>
    <mergeCell ref="CU89:CU92"/>
    <mergeCell ref="H84:H86"/>
    <mergeCell ref="AW87:AW88"/>
    <mergeCell ref="AX87:AX88"/>
    <mergeCell ref="AY87:AY88"/>
    <mergeCell ref="AZ87:AZ88"/>
    <mergeCell ref="I84:I86"/>
    <mergeCell ref="J80:J81"/>
    <mergeCell ref="J84:J86"/>
    <mergeCell ref="J78:J79"/>
    <mergeCell ref="H80:H81"/>
    <mergeCell ref="J82:J83"/>
    <mergeCell ref="AT84:AT86"/>
    <mergeCell ref="AT82:AT83"/>
    <mergeCell ref="M80:M81"/>
    <mergeCell ref="N80:N81"/>
    <mergeCell ref="O80:O81"/>
    <mergeCell ref="V80:V81"/>
    <mergeCell ref="I62:I65"/>
    <mergeCell ref="CK36:CK37"/>
    <mergeCell ref="J62:J65"/>
    <mergeCell ref="J70:J71"/>
    <mergeCell ref="K70:K71"/>
    <mergeCell ref="AS70:AS71"/>
    <mergeCell ref="H36:H39"/>
    <mergeCell ref="BZ78:BZ79"/>
    <mergeCell ref="CK84:CK85"/>
    <mergeCell ref="K84:K86"/>
    <mergeCell ref="AS84:AS86"/>
    <mergeCell ref="K80:K81"/>
    <mergeCell ref="AS80:AS81"/>
    <mergeCell ref="K82:K83"/>
    <mergeCell ref="AR80:AR81"/>
    <mergeCell ref="X84:X86"/>
    <mergeCell ref="O84:O86"/>
    <mergeCell ref="V84:V86"/>
    <mergeCell ref="BK80:BK81"/>
    <mergeCell ref="BE80:BE81"/>
    <mergeCell ref="CT7:CT11"/>
    <mergeCell ref="H10:H11"/>
    <mergeCell ref="O9:O11"/>
    <mergeCell ref="V9:V11"/>
    <mergeCell ref="W9:W11"/>
    <mergeCell ref="K62:K65"/>
    <mergeCell ref="CH44:CH47"/>
    <mergeCell ref="CK44:CK47"/>
    <mergeCell ref="CH28:CH31"/>
    <mergeCell ref="CI28:CI31"/>
    <mergeCell ref="CH36:CH39"/>
    <mergeCell ref="CE76:CE77"/>
    <mergeCell ref="CF76:CF77"/>
    <mergeCell ref="CJ28:CJ29"/>
    <mergeCell ref="CG72:CG73"/>
    <mergeCell ref="CE70:CE71"/>
    <mergeCell ref="CE74:CE75"/>
    <mergeCell ref="CF74:CF75"/>
    <mergeCell ref="H28:H31"/>
    <mergeCell ref="I28:I31"/>
    <mergeCell ref="H44:H47"/>
    <mergeCell ref="H40:H43"/>
    <mergeCell ref="H32:H35"/>
    <mergeCell ref="H76:H77"/>
    <mergeCell ref="I76:I77"/>
    <mergeCell ref="CH40:CH43"/>
    <mergeCell ref="BB72:BB73"/>
    <mergeCell ref="BB76:BB77"/>
    <mergeCell ref="BD76:BD77"/>
    <mergeCell ref="BC76:BC77"/>
    <mergeCell ref="BA74:BA75"/>
    <mergeCell ref="BA72:BA73"/>
    <mergeCell ref="E82:E83"/>
    <mergeCell ref="F82:F83"/>
    <mergeCell ref="G82:G83"/>
    <mergeCell ref="E78:E79"/>
    <mergeCell ref="E72:E73"/>
    <mergeCell ref="D78:D83"/>
    <mergeCell ref="F76:F77"/>
    <mergeCell ref="D62:D73"/>
    <mergeCell ref="F80:F81"/>
    <mergeCell ref="G80:G81"/>
    <mergeCell ref="G70:G71"/>
    <mergeCell ref="E57:E60"/>
    <mergeCell ref="E66:E69"/>
    <mergeCell ref="F72:F73"/>
    <mergeCell ref="F62:F65"/>
    <mergeCell ref="G62:G65"/>
    <mergeCell ref="AR82:AR83"/>
    <mergeCell ref="W80:W81"/>
    <mergeCell ref="H70:H71"/>
    <mergeCell ref="I74:I75"/>
    <mergeCell ref="F57:F60"/>
    <mergeCell ref="G57:G60"/>
    <mergeCell ref="H57:H60"/>
    <mergeCell ref="I57:I60"/>
    <mergeCell ref="J57:J60"/>
    <mergeCell ref="Y78:Y79"/>
    <mergeCell ref="AF74:AF75"/>
    <mergeCell ref="Y76:Y77"/>
    <mergeCell ref="AF78:AF79"/>
    <mergeCell ref="Y74:Y75"/>
    <mergeCell ref="X82:X83"/>
    <mergeCell ref="Y80:Y81"/>
    <mergeCell ref="CU7:CU11"/>
    <mergeCell ref="F7:J9"/>
    <mergeCell ref="AR7:BA7"/>
    <mergeCell ref="BB7:BK7"/>
    <mergeCell ref="BL7:BV7"/>
    <mergeCell ref="E28:E31"/>
    <mergeCell ref="G10:G11"/>
    <mergeCell ref="W7:AF7"/>
    <mergeCell ref="L7:L11"/>
    <mergeCell ref="K7:K11"/>
    <mergeCell ref="CJ36:CJ37"/>
    <mergeCell ref="CJ38:CJ39"/>
    <mergeCell ref="F74:F75"/>
    <mergeCell ref="E74:E75"/>
    <mergeCell ref="E80:E81"/>
    <mergeCell ref="F78:F79"/>
    <mergeCell ref="CU70:CU71"/>
    <mergeCell ref="BB70:BB71"/>
    <mergeCell ref="BC70:BC71"/>
    <mergeCell ref="K72:K73"/>
    <mergeCell ref="AR70:AR71"/>
    <mergeCell ref="M72:M73"/>
    <mergeCell ref="N72:N73"/>
    <mergeCell ref="CT80:CT81"/>
    <mergeCell ref="G72:G73"/>
    <mergeCell ref="J74:J75"/>
    <mergeCell ref="G74:G75"/>
    <mergeCell ref="H74:H75"/>
    <mergeCell ref="H72:H73"/>
    <mergeCell ref="G76:G77"/>
    <mergeCell ref="CC76:CC77"/>
    <mergeCell ref="CD76:CD77"/>
    <mergeCell ref="CU76:CU77"/>
    <mergeCell ref="J76:J77"/>
    <mergeCell ref="CM84:CM85"/>
    <mergeCell ref="CT82:CT83"/>
    <mergeCell ref="BZ74:BZ75"/>
    <mergeCell ref="CU82:CU83"/>
    <mergeCell ref="J72:J73"/>
    <mergeCell ref="I87:I88"/>
    <mergeCell ref="CT87:CT88"/>
    <mergeCell ref="K74:K75"/>
    <mergeCell ref="H82:H83"/>
    <mergeCell ref="H78:H79"/>
    <mergeCell ref="I72:I73"/>
    <mergeCell ref="AP82:AP83"/>
    <mergeCell ref="AP84:AP86"/>
    <mergeCell ref="CU72:CU73"/>
    <mergeCell ref="CB82:CB83"/>
    <mergeCell ref="BZ84:BZ86"/>
    <mergeCell ref="BK74:BK75"/>
    <mergeCell ref="BK76:BK77"/>
    <mergeCell ref="BK84:BK86"/>
    <mergeCell ref="CB84:CB86"/>
    <mergeCell ref="BN76:BN77"/>
    <mergeCell ref="BF72:BF73"/>
    <mergeCell ref="BB82:BB83"/>
    <mergeCell ref="BC82:BC83"/>
    <mergeCell ref="BD82:BD83"/>
    <mergeCell ref="BK82:BK83"/>
    <mergeCell ref="BB78:BB79"/>
    <mergeCell ref="CT76:CT77"/>
    <mergeCell ref="AT76:AT77"/>
    <mergeCell ref="AT80:AT81"/>
    <mergeCell ref="CT1:CU6"/>
    <mergeCell ref="E1:CS3"/>
    <mergeCell ref="E4:CS6"/>
    <mergeCell ref="CJ7:CJ11"/>
    <mergeCell ref="CM7:CM11"/>
    <mergeCell ref="BK9:BK11"/>
    <mergeCell ref="CK7:CK11"/>
    <mergeCell ref="CQ7:CQ11"/>
    <mergeCell ref="M7:V7"/>
    <mergeCell ref="CS7:CS11"/>
    <mergeCell ref="CA74:CA75"/>
    <mergeCell ref="CB74:CB75"/>
    <mergeCell ref="CC74:CC75"/>
    <mergeCell ref="CD74:CD75"/>
    <mergeCell ref="A7:A11"/>
    <mergeCell ref="F10:F11"/>
    <mergeCell ref="AG7:AQ7"/>
    <mergeCell ref="BC9:BC11"/>
    <mergeCell ref="BD9:BD11"/>
    <mergeCell ref="M8:O8"/>
    <mergeCell ref="B12:B92"/>
    <mergeCell ref="B7:B11"/>
    <mergeCell ref="G78:G79"/>
    <mergeCell ref="E7:E11"/>
    <mergeCell ref="E84:E86"/>
    <mergeCell ref="F84:F86"/>
    <mergeCell ref="G84:G86"/>
    <mergeCell ref="E70:E71"/>
    <mergeCell ref="E12:E15"/>
    <mergeCell ref="E20:E23"/>
    <mergeCell ref="E36:E39"/>
    <mergeCell ref="CT89:CT92"/>
    <mergeCell ref="CC70:CC71"/>
    <mergeCell ref="CD70:CD71"/>
    <mergeCell ref="CF70:CF71"/>
    <mergeCell ref="BZ72:BZ73"/>
    <mergeCell ref="CA72:CA73"/>
    <mergeCell ref="CB72:CB73"/>
    <mergeCell ref="CC72:CC73"/>
    <mergeCell ref="CD72:CD73"/>
    <mergeCell ref="CE72:CE73"/>
    <mergeCell ref="CO36:CO37"/>
    <mergeCell ref="CH24:CH27"/>
    <mergeCell ref="H62:H65"/>
    <mergeCell ref="F36:F39"/>
    <mergeCell ref="E40:E43"/>
    <mergeCell ref="F40:F43"/>
    <mergeCell ref="G40:G43"/>
    <mergeCell ref="E32:E35"/>
    <mergeCell ref="F32:F35"/>
    <mergeCell ref="G32:G35"/>
    <mergeCell ref="I70:I71"/>
    <mergeCell ref="AW70:AW71"/>
    <mergeCell ref="AX70:AX71"/>
    <mergeCell ref="AY70:AY71"/>
    <mergeCell ref="CF72:CF73"/>
    <mergeCell ref="AU70:AU71"/>
    <mergeCell ref="BD70:BD71"/>
    <mergeCell ref="CI44:CI47"/>
    <mergeCell ref="CK40:CK41"/>
    <mergeCell ref="I32:I35"/>
    <mergeCell ref="J32:J35"/>
    <mergeCell ref="K32:K35"/>
    <mergeCell ref="CM36:CM37"/>
    <mergeCell ref="CT70:CT71"/>
    <mergeCell ref="F70:F71"/>
    <mergeCell ref="E62:E65"/>
    <mergeCell ref="E76:E77"/>
    <mergeCell ref="F28:F31"/>
    <mergeCell ref="G28:G31"/>
    <mergeCell ref="G36:G39"/>
    <mergeCell ref="F44:F47"/>
    <mergeCell ref="G44:G47"/>
    <mergeCell ref="CI40:CI43"/>
    <mergeCell ref="M9:M11"/>
    <mergeCell ref="BW7:CG7"/>
    <mergeCell ref="AH9:AH11"/>
    <mergeCell ref="AI9:AI11"/>
    <mergeCell ref="CL7:CL11"/>
    <mergeCell ref="AR8:AT8"/>
    <mergeCell ref="AS82:AS83"/>
    <mergeCell ref="AT78:AT79"/>
    <mergeCell ref="AS76:AS77"/>
    <mergeCell ref="F12:F15"/>
    <mergeCell ref="G12:G15"/>
    <mergeCell ref="H12:H15"/>
    <mergeCell ref="I12:I15"/>
    <mergeCell ref="J12:J15"/>
    <mergeCell ref="K12:K15"/>
    <mergeCell ref="F20:F23"/>
    <mergeCell ref="AR72:AR73"/>
    <mergeCell ref="AR74:AR75"/>
    <mergeCell ref="AR76:AR77"/>
    <mergeCell ref="BA78:BA79"/>
    <mergeCell ref="AS74:AS75"/>
    <mergeCell ref="AV70:AV71"/>
    <mergeCell ref="CS18:CS19"/>
    <mergeCell ref="CT18:CT19"/>
    <mergeCell ref="CL16:CL17"/>
    <mergeCell ref="CS12:CS15"/>
    <mergeCell ref="CT12:CT15"/>
    <mergeCell ref="CU12:CU15"/>
    <mergeCell ref="E16:E19"/>
    <mergeCell ref="F16:F19"/>
    <mergeCell ref="G16:G19"/>
    <mergeCell ref="H16:H19"/>
    <mergeCell ref="I16:I19"/>
    <mergeCell ref="J16:J19"/>
    <mergeCell ref="K16:K19"/>
    <mergeCell ref="CJ12:CJ15"/>
    <mergeCell ref="CK12:CK15"/>
    <mergeCell ref="CM12:CM15"/>
    <mergeCell ref="CO12:CO15"/>
    <mergeCell ref="CU16:CU18"/>
    <mergeCell ref="CM16:CM17"/>
    <mergeCell ref="CH16:CH19"/>
    <mergeCell ref="CO16:CO17"/>
    <mergeCell ref="CQ16:CQ17"/>
    <mergeCell ref="CC8:CG8"/>
    <mergeCell ref="CC9:CC11"/>
    <mergeCell ref="CD9:CD11"/>
    <mergeCell ref="CE9:CE11"/>
    <mergeCell ref="CF9:CF11"/>
    <mergeCell ref="CO20:CO23"/>
    <mergeCell ref="CQ20:CQ23"/>
    <mergeCell ref="CS20:CS23"/>
    <mergeCell ref="CT20:CT23"/>
    <mergeCell ref="CI20:CI23"/>
    <mergeCell ref="CU20:CU23"/>
    <mergeCell ref="E24:E27"/>
    <mergeCell ref="F24:F27"/>
    <mergeCell ref="G24:G27"/>
    <mergeCell ref="H24:H27"/>
    <mergeCell ref="I24:I27"/>
    <mergeCell ref="J24:J27"/>
    <mergeCell ref="K24:K27"/>
    <mergeCell ref="CU26:CU27"/>
    <mergeCell ref="G20:G23"/>
    <mergeCell ref="H20:H23"/>
    <mergeCell ref="I20:I23"/>
    <mergeCell ref="J20:J23"/>
    <mergeCell ref="K20:K23"/>
    <mergeCell ref="CH20:CH23"/>
    <mergeCell ref="CS16:CS17"/>
    <mergeCell ref="CT16:CT17"/>
    <mergeCell ref="CJ18:CJ19"/>
    <mergeCell ref="CK18:CK19"/>
    <mergeCell ref="CM18:CM19"/>
    <mergeCell ref="CO18:CO19"/>
    <mergeCell ref="CQ18:CQ19"/>
    <mergeCell ref="CH32:CH35"/>
    <mergeCell ref="CI32:CI35"/>
    <mergeCell ref="CM32:CM35"/>
    <mergeCell ref="CU24:CU25"/>
    <mergeCell ref="CJ26:CJ27"/>
    <mergeCell ref="CK26:CK27"/>
    <mergeCell ref="CM26:CM27"/>
    <mergeCell ref="CO26:CO27"/>
    <mergeCell ref="CQ26:CQ27"/>
    <mergeCell ref="CS26:CS27"/>
    <mergeCell ref="CT26:CT27"/>
    <mergeCell ref="CS24:CS25"/>
    <mergeCell ref="CN26:CN27"/>
    <mergeCell ref="CT24:CT25"/>
    <mergeCell ref="CM24:CM25"/>
    <mergeCell ref="CJ64:CJ65"/>
    <mergeCell ref="CJ62:CJ63"/>
    <mergeCell ref="CK62:CK63"/>
    <mergeCell ref="CM62:CM63"/>
    <mergeCell ref="CO62:CO63"/>
    <mergeCell ref="CQ62:CQ63"/>
    <mergeCell ref="CN62:CN63"/>
    <mergeCell ref="CP62:CP63"/>
    <mergeCell ref="CP64:CP65"/>
    <mergeCell ref="CN64:CN65"/>
    <mergeCell ref="CO32:CO35"/>
    <mergeCell ref="CQ32:CQ35"/>
    <mergeCell ref="CS32:CS35"/>
    <mergeCell ref="CT32:CT35"/>
    <mergeCell ref="CL32:CL35"/>
    <mergeCell ref="CU32:CU35"/>
    <mergeCell ref="CN32:CN35"/>
    <mergeCell ref="CP32:CP35"/>
    <mergeCell ref="CJ40:CJ41"/>
    <mergeCell ref="CM40:CM41"/>
    <mergeCell ref="CJ44:CJ47"/>
    <mergeCell ref="CM44:CM47"/>
    <mergeCell ref="CQ38:CQ39"/>
    <mergeCell ref="CS38:CS39"/>
    <mergeCell ref="CQ36:CQ37"/>
    <mergeCell ref="CO40:CO41"/>
    <mergeCell ref="CQ40:CQ41"/>
    <mergeCell ref="CM42:CM43"/>
    <mergeCell ref="CO42:CO43"/>
    <mergeCell ref="CL42:CL43"/>
    <mergeCell ref="CP40:CP41"/>
    <mergeCell ref="CP42:CP43"/>
    <mergeCell ref="CO57:CO60"/>
    <mergeCell ref="CQ57:CQ60"/>
    <mergeCell ref="CS57:CS60"/>
    <mergeCell ref="CN42:CN43"/>
    <mergeCell ref="CN44:CN47"/>
    <mergeCell ref="CN48:CN51"/>
    <mergeCell ref="CP36:CP37"/>
    <mergeCell ref="CK38:CK39"/>
    <mergeCell ref="CQ44:CQ47"/>
    <mergeCell ref="CR57:CR60"/>
    <mergeCell ref="CT57:CT60"/>
    <mergeCell ref="CU57:CU60"/>
    <mergeCell ref="CN57:CN60"/>
    <mergeCell ref="CP57:CP60"/>
    <mergeCell ref="CS62:CS63"/>
    <mergeCell ref="CT62:CT63"/>
    <mergeCell ref="CU62:CU63"/>
    <mergeCell ref="CU64:CU65"/>
    <mergeCell ref="CK64:CK65"/>
    <mergeCell ref="CM64:CM65"/>
    <mergeCell ref="CO64:CO65"/>
    <mergeCell ref="CQ64:CQ65"/>
    <mergeCell ref="CS64:CS65"/>
    <mergeCell ref="CT64:CT65"/>
    <mergeCell ref="L82:L83"/>
    <mergeCell ref="L84:L86"/>
    <mergeCell ref="L87:L88"/>
    <mergeCell ref="L72:L73"/>
    <mergeCell ref="L74:L75"/>
    <mergeCell ref="L76:L77"/>
    <mergeCell ref="L78:L79"/>
    <mergeCell ref="L80:L81"/>
    <mergeCell ref="CL57:CL60"/>
    <mergeCell ref="CL62:CL63"/>
    <mergeCell ref="CL64:CL65"/>
    <mergeCell ref="AV72:AV73"/>
    <mergeCell ref="AW72:AW73"/>
    <mergeCell ref="AX72:AX73"/>
    <mergeCell ref="AY72:AY73"/>
    <mergeCell ref="AZ72:AZ73"/>
    <mergeCell ref="AU87:AU88"/>
    <mergeCell ref="AV87:AV88"/>
    <mergeCell ref="D84:D88"/>
    <mergeCell ref="CO66:CO69"/>
    <mergeCell ref="CQ66:CQ69"/>
    <mergeCell ref="CS66:CS69"/>
    <mergeCell ref="CT66:CT69"/>
    <mergeCell ref="CU66:CU69"/>
    <mergeCell ref="L70:L71"/>
    <mergeCell ref="M70:M71"/>
    <mergeCell ref="N70:N71"/>
    <mergeCell ref="O70:O71"/>
    <mergeCell ref="V70:V71"/>
    <mergeCell ref="K66:K69"/>
    <mergeCell ref="CH66:CH69"/>
    <mergeCell ref="CI66:CI69"/>
    <mergeCell ref="CJ66:CJ69"/>
    <mergeCell ref="CK66:CK69"/>
    <mergeCell ref="CM66:CM69"/>
    <mergeCell ref="CL66:CL69"/>
    <mergeCell ref="AP87:AP88"/>
    <mergeCell ref="AR84:AR86"/>
    <mergeCell ref="CU80:CU81"/>
    <mergeCell ref="CU78:CU79"/>
    <mergeCell ref="CT78:CT79"/>
    <mergeCell ref="CL84:CL85"/>
    <mergeCell ref="AU74:AU75"/>
    <mergeCell ref="AV74:AV75"/>
    <mergeCell ref="AW74:AW75"/>
    <mergeCell ref="AX74:AX75"/>
    <mergeCell ref="AY74:AY75"/>
    <mergeCell ref="AZ74:AZ75"/>
    <mergeCell ref="AZ70:AZ71"/>
    <mergeCell ref="AU72:AU73"/>
    <mergeCell ref="CN7:CN11"/>
    <mergeCell ref="CN12:CN15"/>
    <mergeCell ref="CN16:CN17"/>
    <mergeCell ref="CN18:CN19"/>
    <mergeCell ref="CN20:CN23"/>
    <mergeCell ref="CN24:CN25"/>
    <mergeCell ref="CL36:CL37"/>
    <mergeCell ref="CL38:CL39"/>
    <mergeCell ref="CL40:CL41"/>
    <mergeCell ref="CL44:CL47"/>
    <mergeCell ref="CL48:CL51"/>
    <mergeCell ref="CL52:CL55"/>
    <mergeCell ref="CL18:CL19"/>
    <mergeCell ref="CL20:CL23"/>
    <mergeCell ref="CL24:CL25"/>
    <mergeCell ref="CL26:CL27"/>
    <mergeCell ref="CL28:CL29"/>
    <mergeCell ref="CL30:CL31"/>
    <mergeCell ref="CM20:CM23"/>
    <mergeCell ref="AU8:AW8"/>
    <mergeCell ref="AX8:BA8"/>
    <mergeCell ref="AU9:AU11"/>
    <mergeCell ref="AV9:AV11"/>
    <mergeCell ref="AW9:AW11"/>
    <mergeCell ref="AX9:AX11"/>
    <mergeCell ref="AY9:AY11"/>
    <mergeCell ref="AZ9:AZ11"/>
    <mergeCell ref="AU80:AU81"/>
    <mergeCell ref="AV80:AV81"/>
    <mergeCell ref="AW80:AW81"/>
    <mergeCell ref="AX80:AX81"/>
    <mergeCell ref="AY80:AY81"/>
    <mergeCell ref="AZ80:AZ81"/>
    <mergeCell ref="AU78:AU79"/>
    <mergeCell ref="AV78:AV79"/>
    <mergeCell ref="AW78:AW79"/>
    <mergeCell ref="AX78:AX79"/>
    <mergeCell ref="AY78:AY79"/>
    <mergeCell ref="AZ78:AZ79"/>
    <mergeCell ref="AU76:AU77"/>
    <mergeCell ref="AV76:AV77"/>
    <mergeCell ref="AW76:AW77"/>
    <mergeCell ref="AX76:AX77"/>
    <mergeCell ref="AY76:AY77"/>
    <mergeCell ref="AZ76:AZ77"/>
    <mergeCell ref="AZ82:AZ83"/>
    <mergeCell ref="BI72:BI73"/>
    <mergeCell ref="BJ72:BJ73"/>
    <mergeCell ref="BE74:BE75"/>
    <mergeCell ref="BF74:BF75"/>
    <mergeCell ref="BG74:BG75"/>
    <mergeCell ref="BH74:BH75"/>
    <mergeCell ref="BI74:BI75"/>
    <mergeCell ref="BJ74:BJ75"/>
    <mergeCell ref="BG72:BG73"/>
    <mergeCell ref="BH72:BH73"/>
    <mergeCell ref="BF80:BF81"/>
    <mergeCell ref="BG80:BG81"/>
    <mergeCell ref="BE70:BE71"/>
    <mergeCell ref="BF70:BF71"/>
    <mergeCell ref="BG70:BG71"/>
    <mergeCell ref="BH70:BH71"/>
    <mergeCell ref="BI70:BI71"/>
    <mergeCell ref="BJ70:BJ71"/>
    <mergeCell ref="BB8:BD8"/>
    <mergeCell ref="BE8:BG8"/>
    <mergeCell ref="BH8:BK8"/>
    <mergeCell ref="BE9:BE11"/>
    <mergeCell ref="BF9:BF11"/>
    <mergeCell ref="BG9:BG11"/>
    <mergeCell ref="BH9:BH11"/>
    <mergeCell ref="BI9:BI11"/>
    <mergeCell ref="BJ9:BJ11"/>
    <mergeCell ref="BH80:BH81"/>
    <mergeCell ref="BJ84:BJ86"/>
    <mergeCell ref="BE87:BE88"/>
    <mergeCell ref="BF87:BF88"/>
    <mergeCell ref="BG87:BG88"/>
    <mergeCell ref="BH87:BH88"/>
    <mergeCell ref="BI87:BI88"/>
    <mergeCell ref="BJ87:BJ88"/>
    <mergeCell ref="BI78:BI79"/>
    <mergeCell ref="BJ78:BJ79"/>
    <mergeCell ref="BI80:BI81"/>
    <mergeCell ref="BJ80:BJ81"/>
    <mergeCell ref="BE82:BE83"/>
    <mergeCell ref="BF82:BF83"/>
    <mergeCell ref="BG82:BG83"/>
    <mergeCell ref="BH82:BH83"/>
    <mergeCell ref="BI82:BI83"/>
    <mergeCell ref="BJ82:BJ83"/>
    <mergeCell ref="BO72:BO73"/>
    <mergeCell ref="BO80:BO81"/>
    <mergeCell ref="BO78:BO79"/>
    <mergeCell ref="BP72:BP73"/>
    <mergeCell ref="BQ72:BQ73"/>
    <mergeCell ref="BR72:BR73"/>
    <mergeCell ref="BS72:BS73"/>
    <mergeCell ref="BT72:BT73"/>
    <mergeCell ref="BO70:BO71"/>
    <mergeCell ref="BP70:BP71"/>
    <mergeCell ref="BQ70:BQ71"/>
    <mergeCell ref="BR70:BR71"/>
    <mergeCell ref="BS70:BS71"/>
    <mergeCell ref="BT70:BT71"/>
    <mergeCell ref="BL8:BN8"/>
    <mergeCell ref="BO8:BQ8"/>
    <mergeCell ref="BR8:BV8"/>
    <mergeCell ref="BO9:BO11"/>
    <mergeCell ref="BP9:BP11"/>
    <mergeCell ref="BQ9:BQ11"/>
    <mergeCell ref="BR9:BR11"/>
    <mergeCell ref="BS9:BS11"/>
    <mergeCell ref="BT9:BT11"/>
    <mergeCell ref="BU9:BU11"/>
    <mergeCell ref="BN72:BN73"/>
    <mergeCell ref="BV9:BV11"/>
    <mergeCell ref="BQ78:BQ79"/>
    <mergeCell ref="BR78:BR79"/>
    <mergeCell ref="BS78:BS79"/>
    <mergeCell ref="BT78:BT79"/>
    <mergeCell ref="BR76:BR77"/>
    <mergeCell ref="BO74:BO75"/>
    <mergeCell ref="BP74:BP75"/>
    <mergeCell ref="BQ74:BQ75"/>
    <mergeCell ref="BR74:BR75"/>
    <mergeCell ref="BS74:BS75"/>
    <mergeCell ref="BT74:BT75"/>
    <mergeCell ref="BO87:BO88"/>
    <mergeCell ref="BP87:BP88"/>
    <mergeCell ref="BQ87:BQ88"/>
    <mergeCell ref="BR87:BR88"/>
    <mergeCell ref="BS87:BS88"/>
    <mergeCell ref="BT87:BT88"/>
    <mergeCell ref="BO84:BO86"/>
    <mergeCell ref="BP84:BP86"/>
    <mergeCell ref="BQ84:BQ86"/>
    <mergeCell ref="BR84:BR86"/>
    <mergeCell ref="BS84:BS86"/>
    <mergeCell ref="BT84:BT86"/>
    <mergeCell ref="BO82:BO83"/>
    <mergeCell ref="BP82:BP83"/>
    <mergeCell ref="BQ82:BQ83"/>
    <mergeCell ref="BR82:BR83"/>
    <mergeCell ref="BS82:BS83"/>
    <mergeCell ref="BT82:BT83"/>
    <mergeCell ref="CP7:CP11"/>
    <mergeCell ref="CP12:CP15"/>
    <mergeCell ref="CP16:CP17"/>
    <mergeCell ref="CP18:CP19"/>
    <mergeCell ref="CP20:CP23"/>
    <mergeCell ref="CP24:CP25"/>
    <mergeCell ref="CP26:CP27"/>
    <mergeCell ref="CP28:CP29"/>
    <mergeCell ref="CP30:CP31"/>
    <mergeCell ref="BU82:BU83"/>
    <mergeCell ref="BU84:BU86"/>
    <mergeCell ref="BU87:BU88"/>
    <mergeCell ref="BU70:BU71"/>
    <mergeCell ref="BU72:BU73"/>
    <mergeCell ref="BU74:BU75"/>
    <mergeCell ref="BU76:BU77"/>
    <mergeCell ref="BW8:BY8"/>
    <mergeCell ref="BZ8:CB8"/>
    <mergeCell ref="BZ9:BZ11"/>
    <mergeCell ref="CA9:CA11"/>
    <mergeCell ref="CB9:CB11"/>
    <mergeCell ref="BZ70:BZ71"/>
    <mergeCell ref="CB70:CB71"/>
    <mergeCell ref="CA70:CA71"/>
    <mergeCell ref="BU78:BU79"/>
    <mergeCell ref="BU80:BU81"/>
    <mergeCell ref="CN30:CN31"/>
    <mergeCell ref="CN66:CN69"/>
    <mergeCell ref="CN84:CN85"/>
    <mergeCell ref="CN36:CN37"/>
    <mergeCell ref="CN38:CN39"/>
    <mergeCell ref="CN40:CN41"/>
    <mergeCell ref="CQ91:CQ92"/>
    <mergeCell ref="CS91:CS92"/>
    <mergeCell ref="CP89:CP90"/>
    <mergeCell ref="CQ89:CQ90"/>
    <mergeCell ref="CS89:CS90"/>
    <mergeCell ref="CJ91:CJ92"/>
    <mergeCell ref="CK91:CK92"/>
    <mergeCell ref="CL91:CL92"/>
    <mergeCell ref="CM91:CM92"/>
    <mergeCell ref="CN91:CN92"/>
    <mergeCell ref="CO91:CO92"/>
    <mergeCell ref="CP91:CP92"/>
    <mergeCell ref="CJ89:CJ90"/>
    <mergeCell ref="CK89:CK90"/>
    <mergeCell ref="CL89:CL90"/>
    <mergeCell ref="CM89:CM90"/>
    <mergeCell ref="CN89:CN90"/>
    <mergeCell ref="CO89:CO90"/>
    <mergeCell ref="CR62:CR63"/>
    <mergeCell ref="CR64:CR65"/>
    <mergeCell ref="CR66:CR69"/>
    <mergeCell ref="CR84:CR85"/>
    <mergeCell ref="CR89:CR90"/>
    <mergeCell ref="CR91:CR92"/>
    <mergeCell ref="CR7:CR11"/>
    <mergeCell ref="CR12:CR15"/>
    <mergeCell ref="CR16:CR17"/>
    <mergeCell ref="CR18:CR19"/>
    <mergeCell ref="CR20:CR23"/>
    <mergeCell ref="CR24:CR25"/>
    <mergeCell ref="CR26:CR27"/>
    <mergeCell ref="CR28:CR29"/>
    <mergeCell ref="CR30:CR31"/>
    <mergeCell ref="CR32:CR35"/>
    <mergeCell ref="CR36:CR37"/>
    <mergeCell ref="CR38:CR39"/>
    <mergeCell ref="CR40:CR41"/>
    <mergeCell ref="CR42:CR43"/>
    <mergeCell ref="CR44:CR47"/>
    <mergeCell ref="CR48:CR51"/>
    <mergeCell ref="CR52:CR55"/>
  </mergeCells>
  <hyperlinks>
    <hyperlink ref="CU12" r:id="rId1" xr:uid="{00000000-0004-0000-0700-000000000000}"/>
    <hyperlink ref="CU16" r:id="rId2" xr:uid="{00000000-0004-0000-0700-000001000000}"/>
    <hyperlink ref="CU87" r:id="rId3" xr:uid="{00000000-0004-0000-0700-000002000000}"/>
  </hyperlinks>
  <pageMargins left="0.7" right="0.7" top="0.75" bottom="0.75" header="0" footer="0"/>
  <pageSetup scale="23" orientation="landscape"/>
  <rowBreaks count="1" manualBreakCount="1">
    <brk id="55" max="49" man="1"/>
  </rowBreaks>
  <drawing r:id="rId4"/>
  <legacyDrawing r:id="rId5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14B891"/>
  </sheetPr>
  <dimension ref="A1:O859"/>
  <sheetViews>
    <sheetView topLeftCell="A12" zoomScale="75" workbookViewId="0">
      <selection activeCell="I16" sqref="I16"/>
    </sheetView>
  </sheetViews>
  <sheetFormatPr baseColWidth="10" defaultColWidth="14.5" defaultRowHeight="15" customHeight="1" x14ac:dyDescent="0.2"/>
  <cols>
    <col min="1" max="1" width="14.5" style="5"/>
    <col min="2" max="2" width="48.1640625" style="32" customWidth="1"/>
    <col min="3" max="3" width="30.6640625" style="5" customWidth="1"/>
    <col min="4" max="4" width="42.5" style="5" customWidth="1"/>
    <col min="5" max="5" width="13.33203125" style="5" customWidth="1"/>
    <col min="6" max="6" width="13.5" style="5" customWidth="1"/>
    <col min="7" max="7" width="14.33203125" style="5" customWidth="1"/>
    <col min="8" max="8" width="15" style="5" customWidth="1"/>
    <col min="9" max="9" width="17.5" style="5" customWidth="1"/>
    <col min="10" max="10" width="19.1640625" style="5" customWidth="1"/>
    <col min="11" max="13" width="11" style="5" customWidth="1"/>
    <col min="14" max="14" width="12.33203125" style="29" customWidth="1"/>
    <col min="15" max="15" width="12.83203125" style="29" customWidth="1"/>
    <col min="16" max="16" width="35.33203125" style="5" customWidth="1"/>
    <col min="17" max="26" width="11.5" style="5" customWidth="1"/>
    <col min="27" max="16384" width="14.5" style="5"/>
  </cols>
  <sheetData>
    <row r="1" spans="1:15" ht="28.5" customHeight="1" x14ac:dyDescent="0.2">
      <c r="A1" s="1492" t="s">
        <v>637</v>
      </c>
      <c r="B1" s="1035" t="s">
        <v>1</v>
      </c>
      <c r="C1" s="1035" t="s">
        <v>2</v>
      </c>
      <c r="D1" s="1035"/>
      <c r="E1" s="1035"/>
      <c r="F1" s="1035"/>
      <c r="G1" s="1035"/>
      <c r="H1" s="1035" t="s">
        <v>638</v>
      </c>
      <c r="I1" s="1035" t="s">
        <v>191</v>
      </c>
      <c r="J1" s="1035"/>
      <c r="K1" s="1035"/>
      <c r="L1" s="1035"/>
      <c r="M1" s="1035"/>
      <c r="N1" s="1484" t="s">
        <v>4</v>
      </c>
      <c r="O1" s="1487" t="s">
        <v>402</v>
      </c>
    </row>
    <row r="2" spans="1:15" ht="29.25" customHeight="1" x14ac:dyDescent="0.2">
      <c r="A2" s="1493"/>
      <c r="B2" s="1036"/>
      <c r="C2" s="1036"/>
      <c r="D2" s="1036"/>
      <c r="E2" s="1036"/>
      <c r="F2" s="1036"/>
      <c r="G2" s="1036"/>
      <c r="H2" s="1036"/>
      <c r="I2" s="1490" t="s">
        <v>441</v>
      </c>
      <c r="J2" s="1490" t="s">
        <v>442</v>
      </c>
      <c r="K2" s="1490" t="s">
        <v>445</v>
      </c>
      <c r="L2" s="1490" t="s">
        <v>446</v>
      </c>
      <c r="M2" s="1490" t="s">
        <v>405</v>
      </c>
      <c r="N2" s="1485"/>
      <c r="O2" s="1488"/>
    </row>
    <row r="3" spans="1:15" ht="42.75" customHeight="1" x14ac:dyDescent="0.2">
      <c r="A3" s="1493"/>
      <c r="B3" s="1036"/>
      <c r="C3" s="1036" t="s">
        <v>5</v>
      </c>
      <c r="D3" s="1036" t="s">
        <v>6</v>
      </c>
      <c r="E3" s="1036" t="s">
        <v>7</v>
      </c>
      <c r="F3" s="1036" t="s">
        <v>8</v>
      </c>
      <c r="G3" s="1036"/>
      <c r="H3" s="1036"/>
      <c r="I3" s="1490"/>
      <c r="J3" s="1490"/>
      <c r="K3" s="1490"/>
      <c r="L3" s="1490"/>
      <c r="M3" s="1490"/>
      <c r="N3" s="1485"/>
      <c r="O3" s="1488"/>
    </row>
    <row r="4" spans="1:15" ht="55" customHeight="1" thickBot="1" x14ac:dyDescent="0.25">
      <c r="A4" s="1494"/>
      <c r="B4" s="1037"/>
      <c r="C4" s="1037"/>
      <c r="D4" s="1037"/>
      <c r="E4" s="1037"/>
      <c r="F4" s="37" t="s">
        <v>9</v>
      </c>
      <c r="G4" s="37" t="s">
        <v>10</v>
      </c>
      <c r="H4" s="1037"/>
      <c r="I4" s="1491"/>
      <c r="J4" s="1491"/>
      <c r="K4" s="1491"/>
      <c r="L4" s="1491"/>
      <c r="M4" s="1491"/>
      <c r="N4" s="1486"/>
      <c r="O4" s="1489"/>
    </row>
    <row r="5" spans="1:15" ht="75" customHeight="1" x14ac:dyDescent="0.2">
      <c r="A5" s="17">
        <v>1</v>
      </c>
      <c r="B5" s="474" t="s">
        <v>11</v>
      </c>
      <c r="C5" s="470" t="s">
        <v>12</v>
      </c>
      <c r="D5" s="464" t="s">
        <v>13</v>
      </c>
      <c r="E5" s="472" t="s">
        <v>14</v>
      </c>
      <c r="F5" s="335" t="s">
        <v>15</v>
      </c>
      <c r="G5" s="20">
        <v>2021</v>
      </c>
      <c r="H5" s="322">
        <v>1</v>
      </c>
      <c r="I5" s="331">
        <v>0</v>
      </c>
      <c r="J5" s="136">
        <v>1</v>
      </c>
      <c r="K5" s="347">
        <v>0</v>
      </c>
      <c r="L5" s="347">
        <v>0.5</v>
      </c>
      <c r="M5" s="341">
        <v>0</v>
      </c>
      <c r="N5" s="345">
        <v>0.01</v>
      </c>
      <c r="O5" s="337">
        <v>0</v>
      </c>
    </row>
    <row r="6" spans="1:15" ht="74.25" customHeight="1" x14ac:dyDescent="0.2">
      <c r="A6" s="18">
        <v>2</v>
      </c>
      <c r="B6" s="475" t="s">
        <v>16</v>
      </c>
      <c r="C6" s="456" t="s">
        <v>17</v>
      </c>
      <c r="D6" s="458" t="s">
        <v>18</v>
      </c>
      <c r="E6" s="455" t="s">
        <v>19</v>
      </c>
      <c r="F6" s="24" t="s">
        <v>20</v>
      </c>
      <c r="G6" s="19">
        <v>2021</v>
      </c>
      <c r="H6" s="321">
        <v>1</v>
      </c>
      <c r="I6" s="343">
        <v>12</v>
      </c>
      <c r="J6" s="349">
        <v>41</v>
      </c>
      <c r="K6" s="350">
        <v>0.29268292682926828</v>
      </c>
      <c r="L6" s="350">
        <v>0.5</v>
      </c>
      <c r="M6" s="340">
        <v>0.29268292682926828</v>
      </c>
      <c r="N6" s="346">
        <v>0.01</v>
      </c>
      <c r="O6" s="338">
        <v>2.9268292682926829E-3</v>
      </c>
    </row>
    <row r="7" spans="1:15" ht="71.25" customHeight="1" x14ac:dyDescent="0.2">
      <c r="A7" s="18">
        <v>3</v>
      </c>
      <c r="B7" s="476" t="s">
        <v>21</v>
      </c>
      <c r="C7" s="462" t="s">
        <v>22</v>
      </c>
      <c r="D7" s="453" t="s">
        <v>23</v>
      </c>
      <c r="E7" s="473" t="s">
        <v>19</v>
      </c>
      <c r="F7" s="24" t="s">
        <v>24</v>
      </c>
      <c r="G7" s="19">
        <v>2021</v>
      </c>
      <c r="H7" s="323">
        <v>0.9</v>
      </c>
      <c r="I7" s="330">
        <v>3</v>
      </c>
      <c r="J7" s="332">
        <v>3</v>
      </c>
      <c r="K7" s="333">
        <v>1</v>
      </c>
      <c r="L7" s="333">
        <v>0.45</v>
      </c>
      <c r="M7" s="348">
        <v>0.5</v>
      </c>
      <c r="N7" s="353">
        <v>0.01</v>
      </c>
      <c r="O7" s="339">
        <v>5.0000000000000001E-3</v>
      </c>
    </row>
    <row r="8" spans="1:15" ht="90" customHeight="1" x14ac:dyDescent="0.2">
      <c r="A8" s="18">
        <v>4</v>
      </c>
      <c r="B8" s="477" t="s">
        <v>25</v>
      </c>
      <c r="C8" s="462" t="s">
        <v>26</v>
      </c>
      <c r="D8" s="462" t="s">
        <v>27</v>
      </c>
      <c r="E8" s="473" t="s">
        <v>19</v>
      </c>
      <c r="F8" s="22" t="s">
        <v>28</v>
      </c>
      <c r="G8" s="19">
        <v>2021</v>
      </c>
      <c r="H8" s="323">
        <v>1</v>
      </c>
      <c r="I8" s="330">
        <v>7</v>
      </c>
      <c r="J8" s="332">
        <v>12</v>
      </c>
      <c r="K8" s="333">
        <v>0.58333333333333337</v>
      </c>
      <c r="L8" s="333">
        <v>1</v>
      </c>
      <c r="M8" s="329">
        <v>0.29166666666666669</v>
      </c>
      <c r="N8" s="353">
        <v>0.01</v>
      </c>
      <c r="O8" s="339">
        <v>2.9166666666666668E-3</v>
      </c>
    </row>
    <row r="9" spans="1:15" ht="137.25" customHeight="1" x14ac:dyDescent="0.2">
      <c r="A9" s="18">
        <v>5</v>
      </c>
      <c r="B9" s="401" t="s">
        <v>29</v>
      </c>
      <c r="C9" s="16" t="s">
        <v>30</v>
      </c>
      <c r="D9" s="16" t="s">
        <v>31</v>
      </c>
      <c r="E9" s="17" t="s">
        <v>32</v>
      </c>
      <c r="F9" s="17">
        <v>1.03</v>
      </c>
      <c r="G9" s="17">
        <v>2021</v>
      </c>
      <c r="H9" s="324">
        <v>1.2</v>
      </c>
      <c r="I9" s="316" t="s">
        <v>584</v>
      </c>
      <c r="J9" s="19" t="s">
        <v>584</v>
      </c>
      <c r="K9" s="333"/>
      <c r="L9" s="333" t="s">
        <v>406</v>
      </c>
      <c r="M9" s="348">
        <v>0.5</v>
      </c>
      <c r="N9" s="353">
        <v>0.01</v>
      </c>
      <c r="O9" s="339">
        <v>5.0000000000000001E-3</v>
      </c>
    </row>
    <row r="10" spans="1:15" ht="68.25" customHeight="1" x14ac:dyDescent="0.2">
      <c r="A10" s="18">
        <v>6</v>
      </c>
      <c r="B10" s="478" t="s">
        <v>33</v>
      </c>
      <c r="C10" s="456" t="s">
        <v>34</v>
      </c>
      <c r="D10" s="456" t="s">
        <v>35</v>
      </c>
      <c r="E10" s="473" t="s">
        <v>14</v>
      </c>
      <c r="F10" s="22" t="s">
        <v>36</v>
      </c>
      <c r="G10" s="19">
        <v>2021</v>
      </c>
      <c r="H10" s="323">
        <v>0.85</v>
      </c>
      <c r="I10" s="352">
        <v>10</v>
      </c>
      <c r="J10" s="23">
        <v>33</v>
      </c>
      <c r="K10" s="351">
        <v>0.30303030303030304</v>
      </c>
      <c r="L10" s="351">
        <v>0.42499999999999999</v>
      </c>
      <c r="M10" s="144">
        <v>0.31</v>
      </c>
      <c r="N10" s="346">
        <v>0.01</v>
      </c>
      <c r="O10" s="338">
        <f>M10*N10</f>
        <v>3.0999999999999999E-3</v>
      </c>
    </row>
    <row r="11" spans="1:15" ht="75" customHeight="1" x14ac:dyDescent="0.2">
      <c r="A11" s="18">
        <v>7</v>
      </c>
      <c r="B11" s="479" t="s">
        <v>37</v>
      </c>
      <c r="C11" s="456" t="s">
        <v>38</v>
      </c>
      <c r="D11" s="456" t="s">
        <v>39</v>
      </c>
      <c r="E11" s="471" t="s">
        <v>40</v>
      </c>
      <c r="F11" s="24" t="s">
        <v>41</v>
      </c>
      <c r="G11" s="19">
        <v>2021</v>
      </c>
      <c r="H11" s="321">
        <v>0.93</v>
      </c>
      <c r="I11" s="343">
        <v>51</v>
      </c>
      <c r="J11" s="349">
        <v>56</v>
      </c>
      <c r="K11" s="350">
        <v>0.9107142857142857</v>
      </c>
      <c r="L11" s="350">
        <v>0.45</v>
      </c>
      <c r="M11" s="342">
        <v>0.5</v>
      </c>
      <c r="N11" s="353">
        <v>0.02</v>
      </c>
      <c r="O11" s="339">
        <v>0.01</v>
      </c>
    </row>
    <row r="12" spans="1:15" ht="239.25" customHeight="1" x14ac:dyDescent="0.2">
      <c r="A12" s="18">
        <v>8</v>
      </c>
      <c r="B12" s="62" t="s">
        <v>42</v>
      </c>
      <c r="C12" s="22" t="s">
        <v>43</v>
      </c>
      <c r="D12" s="22" t="s">
        <v>27</v>
      </c>
      <c r="E12" s="19" t="s">
        <v>19</v>
      </c>
      <c r="F12" s="274">
        <v>0.61099999999999999</v>
      </c>
      <c r="G12" s="19">
        <v>2021</v>
      </c>
      <c r="H12" s="323">
        <v>0.5</v>
      </c>
      <c r="I12" s="330">
        <v>30</v>
      </c>
      <c r="J12" s="332">
        <v>60</v>
      </c>
      <c r="K12" s="333">
        <v>0.5</v>
      </c>
      <c r="L12" s="333">
        <v>0.5</v>
      </c>
      <c r="M12" s="348">
        <v>0.5</v>
      </c>
      <c r="N12" s="353">
        <v>0.01</v>
      </c>
      <c r="O12" s="317">
        <v>5.0000000000000001E-3</v>
      </c>
    </row>
    <row r="13" spans="1:15" ht="105" customHeight="1" thickBot="1" x14ac:dyDescent="0.25">
      <c r="A13" s="18">
        <v>9</v>
      </c>
      <c r="B13" s="480" t="s">
        <v>44</v>
      </c>
      <c r="C13" s="462" t="s">
        <v>45</v>
      </c>
      <c r="D13" s="462" t="s">
        <v>46</v>
      </c>
      <c r="E13" s="462" t="s">
        <v>19</v>
      </c>
      <c r="F13" s="8">
        <v>1</v>
      </c>
      <c r="G13" s="22">
        <v>2021</v>
      </c>
      <c r="H13" s="328">
        <v>0.8</v>
      </c>
      <c r="I13" s="330">
        <v>1</v>
      </c>
      <c r="J13" s="332">
        <v>2</v>
      </c>
      <c r="K13" s="333">
        <v>0.5</v>
      </c>
      <c r="L13" s="333">
        <v>0.5</v>
      </c>
      <c r="M13" s="348">
        <v>0.5</v>
      </c>
      <c r="N13" s="354">
        <v>0.01</v>
      </c>
      <c r="O13" s="344">
        <v>5.0000000000000001E-3</v>
      </c>
    </row>
    <row r="14" spans="1:15" ht="140.25" customHeight="1" x14ac:dyDescent="0.2">
      <c r="A14" s="18">
        <v>10</v>
      </c>
      <c r="B14" s="481" t="s">
        <v>47</v>
      </c>
      <c r="C14" s="430" t="s">
        <v>48</v>
      </c>
      <c r="D14" s="431" t="s">
        <v>49</v>
      </c>
      <c r="E14" s="430" t="s">
        <v>19</v>
      </c>
      <c r="F14" s="430" t="s">
        <v>50</v>
      </c>
      <c r="G14" s="432">
        <v>2021</v>
      </c>
      <c r="H14" s="433">
        <v>0.41</v>
      </c>
      <c r="I14" s="434">
        <v>216</v>
      </c>
      <c r="J14" s="435">
        <v>3194</v>
      </c>
      <c r="K14" s="275">
        <v>2.7238572323105822E-2</v>
      </c>
      <c r="L14" s="275">
        <v>0.20499999999999999</v>
      </c>
      <c r="M14" s="436">
        <v>6.6435542251477617E-2</v>
      </c>
      <c r="N14" s="437">
        <v>0.01</v>
      </c>
      <c r="O14" s="438">
        <v>6.6435542251477614E-4</v>
      </c>
    </row>
    <row r="15" spans="1:15" ht="79" customHeight="1" x14ac:dyDescent="0.2">
      <c r="A15" s="18">
        <v>11</v>
      </c>
      <c r="B15" s="482" t="s">
        <v>639</v>
      </c>
      <c r="C15" s="466" t="s">
        <v>52</v>
      </c>
      <c r="D15" s="467" t="s">
        <v>53</v>
      </c>
      <c r="E15" s="466" t="s">
        <v>14</v>
      </c>
      <c r="F15" s="390" t="s">
        <v>54</v>
      </c>
      <c r="G15" s="363">
        <v>2021</v>
      </c>
      <c r="H15" s="389">
        <v>0.28999999999999998</v>
      </c>
      <c r="I15" s="358">
        <v>91</v>
      </c>
      <c r="J15" s="377">
        <v>63</v>
      </c>
      <c r="K15" s="378">
        <v>0.17460317460317459</v>
      </c>
      <c r="L15" s="378">
        <v>0.14499999999999999</v>
      </c>
      <c r="M15" s="379">
        <v>0.5</v>
      </c>
      <c r="N15" s="365">
        <v>0.02</v>
      </c>
      <c r="O15" s="444">
        <v>0.01</v>
      </c>
    </row>
    <row r="16" spans="1:15" s="44" customFormat="1" ht="156" customHeight="1" x14ac:dyDescent="0.2">
      <c r="A16" s="18">
        <v>12</v>
      </c>
      <c r="B16" s="39" t="s">
        <v>55</v>
      </c>
      <c r="C16" s="40" t="s">
        <v>56</v>
      </c>
      <c r="D16" s="427" t="s">
        <v>57</v>
      </c>
      <c r="E16" s="40" t="s">
        <v>19</v>
      </c>
      <c r="F16" s="40" t="s">
        <v>58</v>
      </c>
      <c r="G16" s="43">
        <v>2021</v>
      </c>
      <c r="H16" s="68">
        <v>0.25</v>
      </c>
      <c r="I16" s="75">
        <v>195</v>
      </c>
      <c r="J16" s="67">
        <v>2151</v>
      </c>
      <c r="K16" s="42">
        <v>9.0655509065550907E-2</v>
      </c>
      <c r="L16" s="42">
        <v>0.25</v>
      </c>
      <c r="M16" s="116">
        <v>0.18131101813110181</v>
      </c>
      <c r="N16" s="111">
        <v>0.02</v>
      </c>
      <c r="O16" s="439">
        <v>3.6262203626220364E-3</v>
      </c>
    </row>
    <row r="17" spans="1:15" s="46" customFormat="1" ht="54" customHeight="1" x14ac:dyDescent="0.2">
      <c r="A17" s="18">
        <v>13</v>
      </c>
      <c r="B17" s="478" t="s">
        <v>59</v>
      </c>
      <c r="C17" s="466" t="s">
        <v>60</v>
      </c>
      <c r="D17" s="467" t="s">
        <v>61</v>
      </c>
      <c r="E17" s="466" t="s">
        <v>19</v>
      </c>
      <c r="F17" s="390" t="s">
        <v>62</v>
      </c>
      <c r="G17" s="391">
        <v>2021</v>
      </c>
      <c r="H17" s="402">
        <v>0.24</v>
      </c>
      <c r="I17" s="358">
        <v>165</v>
      </c>
      <c r="J17" s="377">
        <v>165</v>
      </c>
      <c r="K17" s="378">
        <v>1</v>
      </c>
      <c r="L17" s="378">
        <v>0.12</v>
      </c>
      <c r="M17" s="379">
        <v>0.5</v>
      </c>
      <c r="N17" s="365">
        <v>0.04</v>
      </c>
      <c r="O17" s="444">
        <v>0.02</v>
      </c>
    </row>
    <row r="18" spans="1:15" ht="55.5" customHeight="1" x14ac:dyDescent="0.2">
      <c r="A18" s="18">
        <v>14</v>
      </c>
      <c r="B18" s="478" t="s">
        <v>63</v>
      </c>
      <c r="C18" s="466" t="s">
        <v>64</v>
      </c>
      <c r="D18" s="467" t="s">
        <v>65</v>
      </c>
      <c r="E18" s="466" t="s">
        <v>19</v>
      </c>
      <c r="F18" s="390" t="s">
        <v>66</v>
      </c>
      <c r="G18" s="391">
        <v>2021</v>
      </c>
      <c r="H18" s="389">
        <v>0.05</v>
      </c>
      <c r="I18" s="358">
        <v>8</v>
      </c>
      <c r="J18" s="377">
        <v>154</v>
      </c>
      <c r="K18" s="378">
        <v>5.1948051948051951E-2</v>
      </c>
      <c r="L18" s="378">
        <v>0.05</v>
      </c>
      <c r="M18" s="379">
        <v>0.5</v>
      </c>
      <c r="N18" s="365">
        <v>0.02</v>
      </c>
      <c r="O18" s="444">
        <v>0.01</v>
      </c>
    </row>
    <row r="19" spans="1:15" ht="170.25" customHeight="1" x14ac:dyDescent="0.2">
      <c r="A19" s="18">
        <v>15</v>
      </c>
      <c r="B19" s="134" t="s">
        <v>640</v>
      </c>
      <c r="C19" s="40" t="s">
        <v>68</v>
      </c>
      <c r="D19" s="427" t="s">
        <v>69</v>
      </c>
      <c r="E19" s="40" t="s">
        <v>19</v>
      </c>
      <c r="F19" s="40" t="s">
        <v>58</v>
      </c>
      <c r="G19" s="43">
        <v>2021</v>
      </c>
      <c r="H19" s="428">
        <v>0.25</v>
      </c>
      <c r="I19" s="75">
        <v>195</v>
      </c>
      <c r="J19" s="67">
        <v>2151</v>
      </c>
      <c r="K19" s="42">
        <v>9.0655509065550907E-2</v>
      </c>
      <c r="L19" s="42">
        <v>0.25</v>
      </c>
      <c r="M19" s="116">
        <v>0.18131101813110181</v>
      </c>
      <c r="N19" s="111">
        <v>0.02</v>
      </c>
      <c r="O19" s="439">
        <v>3.6262203626220364E-3</v>
      </c>
    </row>
    <row r="20" spans="1:15" ht="92" customHeight="1" x14ac:dyDescent="0.2">
      <c r="A20" s="18">
        <v>16</v>
      </c>
      <c r="B20" s="478" t="s">
        <v>70</v>
      </c>
      <c r="C20" s="466" t="s">
        <v>71</v>
      </c>
      <c r="D20" s="467" t="s">
        <v>72</v>
      </c>
      <c r="E20" s="466" t="s">
        <v>19</v>
      </c>
      <c r="F20" s="390" t="s">
        <v>73</v>
      </c>
      <c r="G20" s="391">
        <v>2021</v>
      </c>
      <c r="H20" s="389">
        <v>0.19</v>
      </c>
      <c r="I20" s="358">
        <v>18</v>
      </c>
      <c r="J20" s="377">
        <v>18</v>
      </c>
      <c r="K20" s="378">
        <v>1</v>
      </c>
      <c r="L20" s="378">
        <v>9.5000000000000001E-2</v>
      </c>
      <c r="M20" s="379">
        <v>0.5</v>
      </c>
      <c r="N20" s="365">
        <v>0.04</v>
      </c>
      <c r="O20" s="344">
        <v>0.02</v>
      </c>
    </row>
    <row r="21" spans="1:15" ht="127" customHeight="1" x14ac:dyDescent="0.2">
      <c r="A21" s="18">
        <v>17</v>
      </c>
      <c r="B21" s="478" t="s">
        <v>74</v>
      </c>
      <c r="C21" s="466" t="s">
        <v>75</v>
      </c>
      <c r="D21" s="467" t="s">
        <v>76</v>
      </c>
      <c r="E21" s="466" t="s">
        <v>19</v>
      </c>
      <c r="F21" s="390" t="s">
        <v>77</v>
      </c>
      <c r="G21" s="391">
        <v>2021</v>
      </c>
      <c r="H21" s="389">
        <v>0.7</v>
      </c>
      <c r="I21" s="358">
        <v>298</v>
      </c>
      <c r="J21" s="377">
        <v>596</v>
      </c>
      <c r="K21" s="378">
        <v>0.5</v>
      </c>
      <c r="L21" s="378">
        <v>0.7</v>
      </c>
      <c r="M21" s="388">
        <v>0.35714285714285715</v>
      </c>
      <c r="N21" s="365">
        <v>0.03</v>
      </c>
      <c r="O21" s="444">
        <v>1.0714285714285714E-2</v>
      </c>
    </row>
    <row r="22" spans="1:15" ht="122" customHeight="1" x14ac:dyDescent="0.2">
      <c r="A22" s="18">
        <v>18</v>
      </c>
      <c r="B22" s="480" t="s">
        <v>78</v>
      </c>
      <c r="C22" s="453" t="s">
        <v>79</v>
      </c>
      <c r="D22" s="454" t="s">
        <v>80</v>
      </c>
      <c r="E22" s="453" t="s">
        <v>19</v>
      </c>
      <c r="F22" s="12" t="s">
        <v>81</v>
      </c>
      <c r="G22" s="43">
        <v>2021</v>
      </c>
      <c r="H22" s="71">
        <v>0.7</v>
      </c>
      <c r="I22" s="358">
        <v>265</v>
      </c>
      <c r="J22" s="377">
        <v>481</v>
      </c>
      <c r="K22" s="378">
        <v>0.55093555093555091</v>
      </c>
      <c r="L22" s="378">
        <v>0.35</v>
      </c>
      <c r="M22" s="379">
        <v>0.5</v>
      </c>
      <c r="N22" s="369">
        <v>0.06</v>
      </c>
      <c r="O22" s="407">
        <v>0.03</v>
      </c>
    </row>
    <row r="23" spans="1:15" ht="154.5" customHeight="1" x14ac:dyDescent="0.2">
      <c r="A23" s="18">
        <v>19</v>
      </c>
      <c r="B23" s="39" t="s">
        <v>82</v>
      </c>
      <c r="C23" s="10" t="s">
        <v>83</v>
      </c>
      <c r="D23" s="326" t="s">
        <v>84</v>
      </c>
      <c r="E23" s="10" t="s">
        <v>19</v>
      </c>
      <c r="F23" s="40" t="s">
        <v>85</v>
      </c>
      <c r="G23" s="43">
        <v>2021</v>
      </c>
      <c r="H23" s="69">
        <v>1</v>
      </c>
      <c r="I23" s="75">
        <v>3</v>
      </c>
      <c r="J23" s="67">
        <v>3</v>
      </c>
      <c r="K23" s="47">
        <v>1</v>
      </c>
      <c r="L23" s="47">
        <v>1</v>
      </c>
      <c r="M23" s="370">
        <v>0.5</v>
      </c>
      <c r="N23" s="369">
        <v>0.04</v>
      </c>
      <c r="O23" s="440">
        <v>0.02</v>
      </c>
    </row>
    <row r="24" spans="1:15" s="53" customFormat="1" ht="120.75" customHeight="1" x14ac:dyDescent="0.2">
      <c r="A24" s="18">
        <v>20</v>
      </c>
      <c r="B24" s="39" t="s">
        <v>86</v>
      </c>
      <c r="C24" s="10" t="s">
        <v>87</v>
      </c>
      <c r="D24" s="326" t="s">
        <v>88</v>
      </c>
      <c r="E24" s="10" t="s">
        <v>19</v>
      </c>
      <c r="F24" s="10" t="s">
        <v>89</v>
      </c>
      <c r="G24" s="48">
        <v>2021</v>
      </c>
      <c r="H24" s="68">
        <v>0.7</v>
      </c>
      <c r="I24" s="132">
        <v>393</v>
      </c>
      <c r="J24" s="133">
        <v>1038</v>
      </c>
      <c r="K24" s="50">
        <v>0.37861271676300579</v>
      </c>
      <c r="L24" s="50">
        <v>0.35</v>
      </c>
      <c r="M24" s="73">
        <v>0.5</v>
      </c>
      <c r="N24" s="112">
        <v>0.06</v>
      </c>
      <c r="O24" s="441">
        <v>0.03</v>
      </c>
    </row>
    <row r="25" spans="1:15" s="53" customFormat="1" ht="123.75" customHeight="1" x14ac:dyDescent="0.2">
      <c r="A25" s="18">
        <v>21</v>
      </c>
      <c r="B25" s="54" t="s">
        <v>90</v>
      </c>
      <c r="C25" s="10" t="s">
        <v>91</v>
      </c>
      <c r="D25" s="326" t="s">
        <v>92</v>
      </c>
      <c r="E25" s="10" t="s">
        <v>19</v>
      </c>
      <c r="F25" s="6" t="s">
        <v>93</v>
      </c>
      <c r="G25" s="55">
        <v>2021</v>
      </c>
      <c r="H25" s="70">
        <v>1</v>
      </c>
      <c r="I25" s="362">
        <v>12</v>
      </c>
      <c r="J25" s="376">
        <v>12</v>
      </c>
      <c r="K25" s="56">
        <v>1</v>
      </c>
      <c r="L25" s="56">
        <v>1</v>
      </c>
      <c r="M25" s="74">
        <v>0.5</v>
      </c>
      <c r="N25" s="368">
        <v>0.08</v>
      </c>
      <c r="O25" s="442">
        <v>0.04</v>
      </c>
    </row>
    <row r="26" spans="1:15" s="53" customFormat="1" ht="141" customHeight="1" x14ac:dyDescent="0.2">
      <c r="A26" s="18">
        <v>22</v>
      </c>
      <c r="B26" s="393" t="s">
        <v>94</v>
      </c>
      <c r="C26" s="12" t="s">
        <v>95</v>
      </c>
      <c r="D26" s="327" t="s">
        <v>96</v>
      </c>
      <c r="E26" s="10" t="s">
        <v>19</v>
      </c>
      <c r="F26" s="10" t="s">
        <v>97</v>
      </c>
      <c r="G26" s="38">
        <v>2021</v>
      </c>
      <c r="H26" s="71">
        <v>0.7</v>
      </c>
      <c r="I26" s="356">
        <v>354</v>
      </c>
      <c r="J26" s="386">
        <v>606</v>
      </c>
      <c r="K26" s="50">
        <v>0.58415841584158412</v>
      </c>
      <c r="L26" s="50">
        <v>0.35</v>
      </c>
      <c r="M26" s="73">
        <v>0.5</v>
      </c>
      <c r="N26" s="112">
        <v>0.02</v>
      </c>
      <c r="O26" s="441">
        <v>0.01</v>
      </c>
    </row>
    <row r="27" spans="1:15" ht="154.5" customHeight="1" x14ac:dyDescent="0.2">
      <c r="A27" s="18">
        <v>23</v>
      </c>
      <c r="B27" s="58" t="s">
        <v>98</v>
      </c>
      <c r="C27" s="14" t="s">
        <v>99</v>
      </c>
      <c r="D27" s="325" t="s">
        <v>100</v>
      </c>
      <c r="E27" s="14" t="s">
        <v>19</v>
      </c>
      <c r="F27" s="14" t="s">
        <v>101</v>
      </c>
      <c r="G27" s="38">
        <v>2021</v>
      </c>
      <c r="H27" s="389">
        <v>1</v>
      </c>
      <c r="I27" s="358">
        <v>1</v>
      </c>
      <c r="J27" s="377">
        <v>1</v>
      </c>
      <c r="K27" s="378">
        <v>1</v>
      </c>
      <c r="L27" s="378">
        <v>1</v>
      </c>
      <c r="M27" s="379">
        <v>0.5</v>
      </c>
      <c r="N27" s="368">
        <v>0.01</v>
      </c>
      <c r="O27" s="443">
        <v>5.0000000000000001E-3</v>
      </c>
    </row>
    <row r="28" spans="1:15" ht="76.5" customHeight="1" x14ac:dyDescent="0.2">
      <c r="A28" s="18">
        <v>24</v>
      </c>
      <c r="B28" s="478" t="s">
        <v>102</v>
      </c>
      <c r="C28" s="462" t="s">
        <v>103</v>
      </c>
      <c r="D28" s="463" t="s">
        <v>104</v>
      </c>
      <c r="E28" s="462" t="s">
        <v>19</v>
      </c>
      <c r="F28" s="22" t="s">
        <v>105</v>
      </c>
      <c r="G28" s="38">
        <v>2021</v>
      </c>
      <c r="H28" s="389">
        <v>0.85</v>
      </c>
      <c r="I28" s="357">
        <v>52</v>
      </c>
      <c r="J28" s="386">
        <v>80</v>
      </c>
      <c r="K28" s="387">
        <v>0.65</v>
      </c>
      <c r="L28" s="387">
        <v>0.85</v>
      </c>
      <c r="M28" s="388">
        <v>0.38235294117647062</v>
      </c>
      <c r="N28" s="365">
        <v>0.02</v>
      </c>
      <c r="O28" s="444">
        <v>7.6470588235294122E-3</v>
      </c>
    </row>
    <row r="29" spans="1:15" ht="131.25" customHeight="1" x14ac:dyDescent="0.2">
      <c r="A29" s="18">
        <v>25</v>
      </c>
      <c r="B29" s="58" t="s">
        <v>106</v>
      </c>
      <c r="C29" s="10" t="s">
        <v>107</v>
      </c>
      <c r="D29" s="326" t="s">
        <v>108</v>
      </c>
      <c r="E29" s="10" t="s">
        <v>19</v>
      </c>
      <c r="F29" s="10" t="s">
        <v>109</v>
      </c>
      <c r="G29" s="38">
        <v>2021</v>
      </c>
      <c r="H29" s="71">
        <v>0.8</v>
      </c>
      <c r="I29" s="359">
        <v>79</v>
      </c>
      <c r="J29" s="383">
        <v>111</v>
      </c>
      <c r="K29" s="47">
        <v>0.71171171171171166</v>
      </c>
      <c r="L29" s="47">
        <v>0.8</v>
      </c>
      <c r="M29" s="118">
        <v>0.44481981981981977</v>
      </c>
      <c r="N29" s="369">
        <v>0.02</v>
      </c>
      <c r="O29" s="407">
        <v>8.8963963963963957E-3</v>
      </c>
    </row>
    <row r="30" spans="1:15" ht="63" customHeight="1" x14ac:dyDescent="0.2">
      <c r="A30" s="18">
        <v>26</v>
      </c>
      <c r="B30" s="482" t="s">
        <v>110</v>
      </c>
      <c r="C30" s="456" t="s">
        <v>111</v>
      </c>
      <c r="D30" s="469" t="s">
        <v>112</v>
      </c>
      <c r="E30" s="456" t="s">
        <v>19</v>
      </c>
      <c r="F30" s="22" t="s">
        <v>113</v>
      </c>
      <c r="G30" s="391">
        <v>2021</v>
      </c>
      <c r="H30" s="389">
        <v>1</v>
      </c>
      <c r="I30" s="358">
        <v>9</v>
      </c>
      <c r="J30" s="377">
        <v>18</v>
      </c>
      <c r="K30" s="378">
        <v>0.5</v>
      </c>
      <c r="L30" s="378">
        <v>0.5</v>
      </c>
      <c r="M30" s="379">
        <v>0.5</v>
      </c>
      <c r="N30" s="365">
        <v>0.03</v>
      </c>
      <c r="O30" s="445">
        <v>1.4999999999999999E-2</v>
      </c>
    </row>
    <row r="31" spans="1:15" s="44" customFormat="1" ht="46.5" customHeight="1" x14ac:dyDescent="0.2">
      <c r="A31" s="18">
        <v>27</v>
      </c>
      <c r="B31" s="483" t="s">
        <v>114</v>
      </c>
      <c r="C31" s="468" t="s">
        <v>115</v>
      </c>
      <c r="D31" s="467" t="s">
        <v>116</v>
      </c>
      <c r="E31" s="466" t="s">
        <v>32</v>
      </c>
      <c r="F31" s="390">
        <v>0</v>
      </c>
      <c r="G31" s="360">
        <v>2021</v>
      </c>
      <c r="H31" s="400">
        <v>0</v>
      </c>
      <c r="I31" s="384"/>
      <c r="J31" s="385"/>
      <c r="K31" s="360">
        <v>0</v>
      </c>
      <c r="L31" s="360">
        <v>0</v>
      </c>
      <c r="M31" s="379">
        <v>0.5</v>
      </c>
      <c r="N31" s="366">
        <v>0.01</v>
      </c>
      <c r="O31" s="446">
        <v>5.0000000000000001E-3</v>
      </c>
    </row>
    <row r="32" spans="1:15" s="44" customFormat="1" ht="99.75" customHeight="1" x14ac:dyDescent="0.2">
      <c r="A32" s="18">
        <v>28</v>
      </c>
      <c r="B32" s="478" t="s">
        <v>117</v>
      </c>
      <c r="C32" s="458" t="s">
        <v>118</v>
      </c>
      <c r="D32" s="465" t="s">
        <v>119</v>
      </c>
      <c r="E32" s="458" t="s">
        <v>19</v>
      </c>
      <c r="F32" s="12" t="s">
        <v>120</v>
      </c>
      <c r="G32" s="391">
        <v>2021</v>
      </c>
      <c r="H32" s="389">
        <v>1</v>
      </c>
      <c r="I32" s="358">
        <v>2</v>
      </c>
      <c r="J32" s="377">
        <v>2</v>
      </c>
      <c r="K32" s="382">
        <v>1</v>
      </c>
      <c r="L32" s="382">
        <v>1</v>
      </c>
      <c r="M32" s="379">
        <v>0.5</v>
      </c>
      <c r="N32" s="366">
        <v>0.01</v>
      </c>
      <c r="O32" s="446">
        <v>5.0000000000000001E-3</v>
      </c>
    </row>
    <row r="33" spans="1:15" ht="74.25" customHeight="1" x14ac:dyDescent="0.2">
      <c r="A33" s="18">
        <v>29</v>
      </c>
      <c r="B33" s="478" t="s">
        <v>121</v>
      </c>
      <c r="C33" s="458" t="s">
        <v>122</v>
      </c>
      <c r="D33" s="465" t="s">
        <v>123</v>
      </c>
      <c r="E33" s="458" t="s">
        <v>14</v>
      </c>
      <c r="F33" s="12" t="s">
        <v>124</v>
      </c>
      <c r="G33" s="391">
        <v>2021</v>
      </c>
      <c r="H33" s="389">
        <v>1</v>
      </c>
      <c r="I33" s="358">
        <v>14</v>
      </c>
      <c r="J33" s="377">
        <v>14</v>
      </c>
      <c r="K33" s="378">
        <v>1</v>
      </c>
      <c r="L33" s="378">
        <v>0.5</v>
      </c>
      <c r="M33" s="379">
        <v>0.5</v>
      </c>
      <c r="N33" s="366">
        <v>0.04</v>
      </c>
      <c r="O33" s="447">
        <v>0.02</v>
      </c>
    </row>
    <row r="34" spans="1:15" s="60" customFormat="1" ht="59.25" customHeight="1" x14ac:dyDescent="0.2">
      <c r="A34" s="18">
        <v>30</v>
      </c>
      <c r="B34" s="484" t="s">
        <v>125</v>
      </c>
      <c r="C34" s="456" t="s">
        <v>126</v>
      </c>
      <c r="D34" s="469" t="s">
        <v>127</v>
      </c>
      <c r="E34" s="456" t="s">
        <v>19</v>
      </c>
      <c r="F34" s="22" t="s">
        <v>128</v>
      </c>
      <c r="G34" s="391">
        <v>2021</v>
      </c>
      <c r="H34" s="389">
        <v>0.8</v>
      </c>
      <c r="I34" s="358">
        <v>38</v>
      </c>
      <c r="J34" s="377">
        <v>45</v>
      </c>
      <c r="K34" s="378">
        <v>0.84444444444444444</v>
      </c>
      <c r="L34" s="378">
        <v>0.8</v>
      </c>
      <c r="M34" s="379">
        <v>0.5</v>
      </c>
      <c r="N34" s="365">
        <v>0.01</v>
      </c>
      <c r="O34" s="445">
        <v>5.0000000000000001E-3</v>
      </c>
    </row>
    <row r="35" spans="1:15" ht="78.75" customHeight="1" x14ac:dyDescent="0.2">
      <c r="A35" s="18">
        <v>31</v>
      </c>
      <c r="B35" s="484" t="s">
        <v>129</v>
      </c>
      <c r="C35" s="456" t="s">
        <v>130</v>
      </c>
      <c r="D35" s="469" t="s">
        <v>131</v>
      </c>
      <c r="E35" s="456" t="s">
        <v>19</v>
      </c>
      <c r="F35" s="22" t="s">
        <v>132</v>
      </c>
      <c r="G35" s="391">
        <v>2021</v>
      </c>
      <c r="H35" s="398">
        <v>0.1</v>
      </c>
      <c r="I35" s="358">
        <v>10</v>
      </c>
      <c r="J35" s="377">
        <v>347</v>
      </c>
      <c r="K35" s="378">
        <v>2.8818443804034581E-2</v>
      </c>
      <c r="L35" s="378">
        <v>0.1</v>
      </c>
      <c r="M35" s="379">
        <v>0.5</v>
      </c>
      <c r="N35" s="365">
        <v>0.02</v>
      </c>
      <c r="O35" s="444">
        <v>0.01</v>
      </c>
    </row>
    <row r="36" spans="1:15" s="61" customFormat="1" ht="60.75" customHeight="1" x14ac:dyDescent="0.2">
      <c r="A36" s="18">
        <v>32</v>
      </c>
      <c r="B36" s="482" t="s">
        <v>134</v>
      </c>
      <c r="C36" s="466" t="s">
        <v>135</v>
      </c>
      <c r="D36" s="467" t="s">
        <v>136</v>
      </c>
      <c r="E36" s="466" t="s">
        <v>19</v>
      </c>
      <c r="F36" s="394" t="s">
        <v>137</v>
      </c>
      <c r="G36" s="360">
        <v>2021</v>
      </c>
      <c r="H36" s="399">
        <v>0.6</v>
      </c>
      <c r="I36" s="380">
        <v>15</v>
      </c>
      <c r="J36" s="381">
        <v>48</v>
      </c>
      <c r="K36" s="382">
        <v>0.3125</v>
      </c>
      <c r="L36" s="382">
        <v>0.3</v>
      </c>
      <c r="M36" s="379">
        <v>0.5</v>
      </c>
      <c r="N36" s="366">
        <v>0.02</v>
      </c>
      <c r="O36" s="447">
        <v>0.01</v>
      </c>
    </row>
    <row r="37" spans="1:15" ht="25.5" customHeight="1" x14ac:dyDescent="0.2">
      <c r="A37" s="18">
        <v>33</v>
      </c>
      <c r="B37" s="478" t="s">
        <v>138</v>
      </c>
      <c r="C37" s="458" t="s">
        <v>139</v>
      </c>
      <c r="D37" s="465" t="s">
        <v>140</v>
      </c>
      <c r="E37" s="458" t="s">
        <v>19</v>
      </c>
      <c r="F37" s="392" t="s">
        <v>141</v>
      </c>
      <c r="G37" s="364">
        <v>2021</v>
      </c>
      <c r="H37" s="396">
        <v>0.95</v>
      </c>
      <c r="I37" s="361">
        <v>416</v>
      </c>
      <c r="J37" s="375">
        <v>838</v>
      </c>
      <c r="K37" s="371">
        <v>0.49642004773269688</v>
      </c>
      <c r="L37" s="371">
        <v>0.47499999999999998</v>
      </c>
      <c r="M37" s="372">
        <v>0.5</v>
      </c>
      <c r="N37" s="367">
        <v>0.02</v>
      </c>
      <c r="O37" s="448">
        <v>0.01</v>
      </c>
    </row>
    <row r="38" spans="1:15" ht="49.5" customHeight="1" x14ac:dyDescent="0.2">
      <c r="A38" s="18">
        <v>34</v>
      </c>
      <c r="B38" s="480" t="s">
        <v>142</v>
      </c>
      <c r="C38" s="453" t="s">
        <v>143</v>
      </c>
      <c r="D38" s="454" t="s">
        <v>144</v>
      </c>
      <c r="E38" s="453" t="s">
        <v>19</v>
      </c>
      <c r="F38" s="12" t="s">
        <v>145</v>
      </c>
      <c r="G38" s="48">
        <v>2021</v>
      </c>
      <c r="H38" s="395">
        <v>0.1</v>
      </c>
      <c r="I38" s="373">
        <v>0</v>
      </c>
      <c r="J38" s="374">
        <v>14</v>
      </c>
      <c r="K38" s="50">
        <v>0</v>
      </c>
      <c r="L38" s="50">
        <v>0.1</v>
      </c>
      <c r="M38" s="372">
        <v>0.5</v>
      </c>
      <c r="N38" s="367">
        <v>0.01</v>
      </c>
      <c r="O38" s="448">
        <v>5.0000000000000001E-3</v>
      </c>
    </row>
    <row r="39" spans="1:15" ht="39.75" customHeight="1" thickBot="1" x14ac:dyDescent="0.25">
      <c r="A39" s="18">
        <v>35</v>
      </c>
      <c r="B39" s="477" t="s">
        <v>146</v>
      </c>
      <c r="C39" s="462" t="s">
        <v>147</v>
      </c>
      <c r="D39" s="463" t="s">
        <v>148</v>
      </c>
      <c r="E39" s="462" t="s">
        <v>32</v>
      </c>
      <c r="F39" s="19">
        <v>203</v>
      </c>
      <c r="G39" s="38">
        <v>2021</v>
      </c>
      <c r="H39" s="397">
        <v>244</v>
      </c>
      <c r="I39" s="356">
        <v>164</v>
      </c>
      <c r="J39" s="386">
        <v>122</v>
      </c>
      <c r="K39" s="47">
        <v>1.3442622950819672</v>
      </c>
      <c r="L39" s="45">
        <v>122</v>
      </c>
      <c r="M39" s="370">
        <v>0.5</v>
      </c>
      <c r="N39" s="365">
        <v>0.01</v>
      </c>
      <c r="O39" s="444">
        <v>5.0000000000000001E-3</v>
      </c>
    </row>
    <row r="40" spans="1:15" ht="63" customHeight="1" x14ac:dyDescent="0.2">
      <c r="A40" s="18">
        <v>36</v>
      </c>
      <c r="B40" s="485" t="s">
        <v>149</v>
      </c>
      <c r="C40" s="461" t="s">
        <v>150</v>
      </c>
      <c r="D40" s="460" t="s">
        <v>151</v>
      </c>
      <c r="E40" s="460" t="s">
        <v>152</v>
      </c>
      <c r="F40" s="449" t="s">
        <v>153</v>
      </c>
      <c r="G40" s="450">
        <v>2020</v>
      </c>
      <c r="H40" s="451">
        <v>95</v>
      </c>
      <c r="I40" s="422"/>
      <c r="J40" s="418">
        <v>95</v>
      </c>
      <c r="K40" s="355">
        <v>0</v>
      </c>
      <c r="L40" s="355">
        <v>0.95</v>
      </c>
      <c r="M40" s="336">
        <v>0.5</v>
      </c>
      <c r="N40" s="414">
        <v>0.01</v>
      </c>
      <c r="O40" s="408">
        <v>5.0000000000000001E-3</v>
      </c>
    </row>
    <row r="41" spans="1:15" ht="42" customHeight="1" x14ac:dyDescent="0.2">
      <c r="A41" s="18">
        <v>37</v>
      </c>
      <c r="B41" s="478" t="s">
        <v>154</v>
      </c>
      <c r="C41" s="459" t="s">
        <v>155</v>
      </c>
      <c r="D41" s="458" t="s">
        <v>156</v>
      </c>
      <c r="E41" s="458" t="s">
        <v>19</v>
      </c>
      <c r="F41" s="392" t="s">
        <v>157</v>
      </c>
      <c r="G41" s="19">
        <v>2021</v>
      </c>
      <c r="H41" s="409">
        <v>0.75</v>
      </c>
      <c r="I41" s="421">
        <v>159204554</v>
      </c>
      <c r="J41" s="417">
        <v>421524064</v>
      </c>
      <c r="K41" s="120">
        <v>0.37768793669630213</v>
      </c>
      <c r="L41" s="120">
        <v>0.375</v>
      </c>
      <c r="M41" s="334">
        <v>0.5</v>
      </c>
      <c r="N41" s="404">
        <v>0.01</v>
      </c>
      <c r="O41" s="403">
        <v>5.0000000000000001E-3</v>
      </c>
    </row>
    <row r="42" spans="1:15" ht="58" customHeight="1" x14ac:dyDescent="0.2">
      <c r="A42" s="18">
        <v>38</v>
      </c>
      <c r="B42" s="478" t="s">
        <v>158</v>
      </c>
      <c r="C42" s="458" t="s">
        <v>159</v>
      </c>
      <c r="D42" s="458" t="s">
        <v>160</v>
      </c>
      <c r="E42" s="458" t="s">
        <v>19</v>
      </c>
      <c r="F42" s="24" t="s">
        <v>161</v>
      </c>
      <c r="G42" s="19">
        <v>2021</v>
      </c>
      <c r="H42" s="409">
        <v>0.5</v>
      </c>
      <c r="I42" s="421">
        <v>799394973</v>
      </c>
      <c r="J42" s="417">
        <v>3476483180</v>
      </c>
      <c r="K42" s="120">
        <v>0.22994357562230461</v>
      </c>
      <c r="L42" s="120">
        <v>0.25</v>
      </c>
      <c r="M42" s="334">
        <v>0.5</v>
      </c>
      <c r="N42" s="404">
        <v>0.02</v>
      </c>
      <c r="O42" s="403">
        <v>0.01</v>
      </c>
    </row>
    <row r="43" spans="1:15" ht="20" customHeight="1" x14ac:dyDescent="0.2">
      <c r="A43" s="18">
        <v>39</v>
      </c>
      <c r="B43" s="482" t="s">
        <v>162</v>
      </c>
      <c r="C43" s="458" t="s">
        <v>163</v>
      </c>
      <c r="D43" s="458" t="s">
        <v>164</v>
      </c>
      <c r="E43" s="458" t="s">
        <v>19</v>
      </c>
      <c r="F43" s="19" t="s">
        <v>165</v>
      </c>
      <c r="G43" s="19">
        <v>2021</v>
      </c>
      <c r="H43" s="409">
        <v>0.7</v>
      </c>
      <c r="I43" s="415">
        <v>35</v>
      </c>
      <c r="J43" s="405">
        <v>83</v>
      </c>
      <c r="K43" s="120">
        <v>0.42168674698795183</v>
      </c>
      <c r="L43" s="120">
        <v>0.35</v>
      </c>
      <c r="M43" s="334">
        <v>0.5</v>
      </c>
      <c r="N43" s="406">
        <v>0.08</v>
      </c>
      <c r="O43" s="407">
        <v>0.04</v>
      </c>
    </row>
    <row r="44" spans="1:15" ht="20" customHeight="1" x14ac:dyDescent="0.2">
      <c r="A44" s="18">
        <v>40</v>
      </c>
      <c r="B44" s="484" t="s">
        <v>166</v>
      </c>
      <c r="C44" s="456" t="s">
        <v>167</v>
      </c>
      <c r="D44" s="457" t="s">
        <v>168</v>
      </c>
      <c r="E44" s="455" t="s">
        <v>19</v>
      </c>
      <c r="F44" s="412" t="s">
        <v>169</v>
      </c>
      <c r="G44" s="19">
        <v>2021</v>
      </c>
      <c r="H44" s="409">
        <v>0.9</v>
      </c>
      <c r="I44" s="415">
        <v>4313</v>
      </c>
      <c r="J44" s="405">
        <v>4333</v>
      </c>
      <c r="K44" s="120">
        <v>0.99538426032771754</v>
      </c>
      <c r="L44" s="120">
        <v>0.9</v>
      </c>
      <c r="M44" s="334">
        <v>0.5</v>
      </c>
      <c r="N44" s="404">
        <v>0.03</v>
      </c>
      <c r="O44" s="403">
        <v>1.4999999999999999E-2</v>
      </c>
    </row>
    <row r="45" spans="1:15" ht="20" customHeight="1" thickBot="1" x14ac:dyDescent="0.25">
      <c r="A45" s="18">
        <v>41</v>
      </c>
      <c r="B45" s="480" t="s">
        <v>170</v>
      </c>
      <c r="C45" s="453" t="s">
        <v>171</v>
      </c>
      <c r="D45" s="454" t="s">
        <v>172</v>
      </c>
      <c r="E45" s="453" t="s">
        <v>19</v>
      </c>
      <c r="F45" s="410" t="s">
        <v>173</v>
      </c>
      <c r="G45" s="411">
        <v>2021</v>
      </c>
      <c r="H45" s="416">
        <v>0.8</v>
      </c>
      <c r="I45" s="420">
        <v>3</v>
      </c>
      <c r="J45" s="413">
        <v>3</v>
      </c>
      <c r="K45" s="79">
        <v>1</v>
      </c>
      <c r="L45" s="79">
        <v>0.8</v>
      </c>
      <c r="M45" s="419">
        <v>0.5</v>
      </c>
      <c r="N45" s="423">
        <v>0.02</v>
      </c>
      <c r="O45" s="424">
        <v>0.01</v>
      </c>
    </row>
    <row r="46" spans="1:15" s="83" customFormat="1" ht="126" customHeight="1" x14ac:dyDescent="0.2">
      <c r="A46" s="18">
        <v>42</v>
      </c>
      <c r="B46" s="486" t="s">
        <v>174</v>
      </c>
      <c r="C46" s="103" t="s">
        <v>175</v>
      </c>
      <c r="D46" s="103" t="s">
        <v>176</v>
      </c>
      <c r="E46" s="125" t="s">
        <v>19</v>
      </c>
      <c r="F46" s="280" t="s">
        <v>177</v>
      </c>
      <c r="G46" s="104">
        <v>2021</v>
      </c>
      <c r="H46" s="101">
        <v>0.8</v>
      </c>
      <c r="I46" s="99">
        <v>92</v>
      </c>
      <c r="J46" s="99">
        <v>104</v>
      </c>
      <c r="K46" s="155">
        <v>0.88461538461538458</v>
      </c>
      <c r="L46" s="155">
        <v>0.8</v>
      </c>
      <c r="M46" s="156">
        <v>0.5</v>
      </c>
      <c r="N46" s="148">
        <v>0.01</v>
      </c>
      <c r="O46" s="149">
        <v>0.01</v>
      </c>
    </row>
    <row r="47" spans="1:15" s="83" customFormat="1" ht="107" customHeight="1" x14ac:dyDescent="0.2">
      <c r="A47" s="18">
        <v>43</v>
      </c>
      <c r="B47" s="487" t="s">
        <v>178</v>
      </c>
      <c r="C47" s="127" t="s">
        <v>175</v>
      </c>
      <c r="D47" s="127" t="s">
        <v>179</v>
      </c>
      <c r="E47" s="126" t="s">
        <v>19</v>
      </c>
      <c r="F47" s="281" t="s">
        <v>180</v>
      </c>
      <c r="G47" s="128">
        <v>2021</v>
      </c>
      <c r="H47" s="130">
        <v>0.8</v>
      </c>
      <c r="I47" s="315">
        <v>98</v>
      </c>
      <c r="J47" s="315">
        <v>110</v>
      </c>
      <c r="K47" s="157">
        <v>0.89090909090909087</v>
      </c>
      <c r="L47" s="157">
        <v>0.8</v>
      </c>
      <c r="M47" s="158">
        <v>0.5</v>
      </c>
      <c r="N47" s="150">
        <v>0.01</v>
      </c>
      <c r="O47" s="151">
        <v>0.01</v>
      </c>
    </row>
    <row r="48" spans="1:15" s="83" customFormat="1" ht="20" customHeight="1" thickBot="1" x14ac:dyDescent="0.25">
      <c r="A48" s="18">
        <v>44</v>
      </c>
      <c r="B48" s="488" t="s">
        <v>181</v>
      </c>
      <c r="C48" s="452" t="s">
        <v>182</v>
      </c>
      <c r="D48" s="452" t="s">
        <v>183</v>
      </c>
      <c r="E48" s="452" t="s">
        <v>19</v>
      </c>
      <c r="F48" s="126" t="s">
        <v>184</v>
      </c>
      <c r="G48" s="128">
        <v>2021</v>
      </c>
      <c r="H48" s="130">
        <v>0.8</v>
      </c>
      <c r="I48" s="315">
        <v>12</v>
      </c>
      <c r="J48" s="315">
        <v>14</v>
      </c>
      <c r="K48" s="157">
        <v>0.8571428571428571</v>
      </c>
      <c r="L48" s="157">
        <v>0.8</v>
      </c>
      <c r="M48" s="158">
        <v>0.5</v>
      </c>
      <c r="N48" s="426">
        <v>0.02</v>
      </c>
      <c r="O48" s="425">
        <v>0.02</v>
      </c>
    </row>
    <row r="49" spans="3:15" s="76" customFormat="1" ht="33" customHeight="1" thickBot="1" x14ac:dyDescent="0.25">
      <c r="C49" s="81"/>
      <c r="G49" s="81"/>
      <c r="H49" s="81"/>
      <c r="I49" s="81"/>
      <c r="J49" s="81"/>
      <c r="K49" s="81"/>
      <c r="L49" s="81"/>
      <c r="M49" s="81"/>
      <c r="N49" s="503">
        <f>SUM(N5:N48)</f>
        <v>1.0000000000000002</v>
      </c>
      <c r="O49" s="504">
        <f>SUM(O5:O48)</f>
        <v>0.48411803301692985</v>
      </c>
    </row>
    <row r="50" spans="3:15" s="76" customFormat="1" ht="25" customHeight="1" x14ac:dyDescent="0.2">
      <c r="C50" s="81"/>
      <c r="G50" s="81"/>
      <c r="H50" s="81"/>
      <c r="I50" s="81"/>
      <c r="J50" s="81"/>
      <c r="K50" s="81"/>
      <c r="L50" s="81"/>
      <c r="M50" s="81"/>
      <c r="N50" s="81"/>
      <c r="O50" s="81"/>
    </row>
    <row r="51" spans="3:15" ht="15.75" customHeight="1" x14ac:dyDescent="0.2"/>
    <row r="52" spans="3:15" ht="15.75" customHeight="1" x14ac:dyDescent="0.2"/>
    <row r="53" spans="3:15" ht="15.75" customHeight="1" x14ac:dyDescent="0.2"/>
    <row r="54" spans="3:15" ht="15.75" customHeight="1" x14ac:dyDescent="0.2"/>
    <row r="55" spans="3:15" ht="15.75" customHeight="1" x14ac:dyDescent="0.2"/>
    <row r="56" spans="3:15" ht="15.75" customHeight="1" x14ac:dyDescent="0.2"/>
    <row r="57" spans="3:15" ht="15.75" customHeight="1" x14ac:dyDescent="0.2"/>
    <row r="58" spans="3:15" ht="15.75" customHeight="1" x14ac:dyDescent="0.2"/>
    <row r="59" spans="3:15" ht="15.75" customHeight="1" x14ac:dyDescent="0.2"/>
    <row r="60" spans="3:15" ht="15.75" customHeight="1" x14ac:dyDescent="0.2"/>
    <row r="61" spans="3:15" ht="15.75" customHeight="1" x14ac:dyDescent="0.2"/>
    <row r="62" spans="3:15" ht="15.75" customHeight="1" x14ac:dyDescent="0.2"/>
    <row r="63" spans="3:15" ht="15.75" customHeight="1" x14ac:dyDescent="0.2"/>
    <row r="64" spans="3:15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</sheetData>
  <mergeCells count="16">
    <mergeCell ref="A1:A4"/>
    <mergeCell ref="C3:C4"/>
    <mergeCell ref="D3:D4"/>
    <mergeCell ref="E3:E4"/>
    <mergeCell ref="F3:G3"/>
    <mergeCell ref="B1:B4"/>
    <mergeCell ref="C1:G2"/>
    <mergeCell ref="N1:N4"/>
    <mergeCell ref="O1:O4"/>
    <mergeCell ref="H1:H4"/>
    <mergeCell ref="I1:M1"/>
    <mergeCell ref="J2:J4"/>
    <mergeCell ref="K2:K4"/>
    <mergeCell ref="L2:L4"/>
    <mergeCell ref="M2:M4"/>
    <mergeCell ref="I2:I4"/>
  </mergeCells>
  <pageMargins left="0.7" right="0.7" top="0.75" bottom="0.75" header="0.3" footer="0.3"/>
  <pageSetup orientation="portrait" horizontalDpi="0" verticalDpi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POA 2022</vt:lpstr>
      <vt:lpstr>PLAN INDICATIVO </vt:lpstr>
      <vt:lpstr>RESULTADOS</vt:lpstr>
      <vt:lpstr>CONSOLIDADO PI</vt:lpstr>
      <vt:lpstr>RESUMEN</vt:lpstr>
      <vt:lpstr>CONSOLIDADO POA</vt:lpstr>
      <vt:lpstr>PROCESOS DIRECCIONAMIENTO </vt:lpstr>
      <vt:lpstr>PROCESOS MISIONALES</vt:lpstr>
      <vt:lpstr>Hoja1</vt:lpstr>
      <vt:lpstr>PROCESOS APOYO</vt:lpstr>
      <vt:lpstr>PROCESOS EVALUACIÓN</vt:lpstr>
      <vt:lpstr>Hoja2</vt:lpstr>
      <vt:lpstr>'PLAN INDICATIVO '!Área_de_impresión</vt:lpstr>
      <vt:lpstr>'PROCESOS APOYO'!Área_de_impresión</vt:lpstr>
      <vt:lpstr>'PROCESOS DIRECCIONAMIENTO '!Área_de_impresión</vt:lpstr>
      <vt:lpstr>'PROCESOS EVALUACIÓN'!Área_de_impresión</vt:lpstr>
      <vt:lpstr>'PROCESOS MISIONALES'!Área_de_impresión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Emma Adriana Ortiz Amezquita</dc:creator>
  <cp:keywords/>
  <dc:description/>
  <cp:lastModifiedBy>FREDY CORREDOR</cp:lastModifiedBy>
  <cp:revision/>
  <dcterms:created xsi:type="dcterms:W3CDTF">2018-05-21T18:46:04Z</dcterms:created>
  <dcterms:modified xsi:type="dcterms:W3CDTF">2024-01-31T04:19:16Z</dcterms:modified>
  <cp:category/>
  <cp:contentStatus/>
</cp:coreProperties>
</file>